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<sst xmlns="http://schemas.openxmlformats.org/spreadsheetml/2006/main" count="536" uniqueCount="252">
  <si>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Kou-Kamma(EC109) - Table C1 Schedule Quarterly Budget Statement Summary for 1st Quarter ended 30 September 2012 (Figures Finalised as at 2012/11/09)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</si>
  <si>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</si>
  <si>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</si>
  <si>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</si>
  <si>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</si>
  <si>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</si>
  <si>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</si>
  <si>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</si>
  <si>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</si>
  <si>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</si>
  <si>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</si>
  <si>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</si>
  <si>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</si>
  <si>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</si>
  <si>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</si>
  <si>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</si>
  <si>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</si>
  <si>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</si>
  <si>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</si>
  <si>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</si>
  <si>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</si>
  <si>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</si>
  <si>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</si>
  <si>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</si>
  <si>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</si>
  <si>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</si>
  <si>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</si>
  <si>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</si>
  <si>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</si>
  <si>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</si>
  <si>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</si>
  <si>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</si>
  <si>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</si>
  <si>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</si>
  <si>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</si>
  <si>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</si>
  <si>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</si>
  <si>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</si>
  <si>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</si>
  <si>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</si>
  <si>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</si>
  <si>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</si>
  <si>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</si>
  <si>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</si>
  <si>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</si>
  <si>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</si>
  <si>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</si>
  <si>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</si>
  <si>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</si>
  <si>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</si>
  <si>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</si>
  <si>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</si>
  <si>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</si>
  <si>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</si>
  <si>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</si>
  <si>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</si>
  <si>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</si>
  <si>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</si>
  <si>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</si>
  <si>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</si>
  <si>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</si>
  <si>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</si>
  <si>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</si>
  <si>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</si>
  <si>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</si>
  <si>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</si>
  <si>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</si>
  <si>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</si>
  <si>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</si>
  <si>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</si>
  <si>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Kou-Kamma(EC109) - Table C2 Quarterly Budget Statement - Financial Performance (standard classification) for 1st Quarter ended 30 September 2012 (Figures Finalised as at 2012/11/09)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</si>
  <si>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</si>
  <si>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</si>
  <si>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</si>
  <si>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</si>
  <si>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</si>
  <si>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</si>
  <si>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</si>
  <si>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</si>
  <si>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</si>
  <si>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</si>
  <si>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</si>
  <si>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</si>
  <si>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</si>
  <si>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</si>
  <si>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</si>
  <si>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</si>
  <si>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</si>
  <si>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</si>
  <si>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</si>
  <si>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</si>
  <si>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</si>
  <si>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</si>
  <si>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</si>
  <si>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</si>
  <si>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</si>
  <si>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</si>
  <si>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</si>
  <si>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</si>
  <si>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</si>
  <si>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Kou-Kamma(EC109) - Table C4 Quarterly Budget Statement - Financial Performance (revenue and expenditure) for 1st Quarter ended 30 September 2012 (Figures Finalised as at 2012/11/09)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</si>
  <si>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</si>
  <si>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</si>
  <si>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</si>
  <si>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</si>
  <si>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</si>
  <si>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</si>
  <si>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</si>
  <si>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</si>
  <si>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</si>
  <si>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</si>
  <si>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</si>
  <si>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</si>
  <si>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</si>
  <si>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</si>
  <si>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</si>
  <si>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</si>
  <si>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</si>
  <si>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</si>
  <si>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</si>
  <si>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</si>
  <si>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</si>
  <si>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</si>
  <si>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</si>
  <si>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</si>
  <si>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</si>
  <si>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</si>
  <si>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</si>
  <si>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</si>
  <si>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</si>
  <si>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</si>
  <si>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</si>
  <si>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</si>
  <si>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Kou-Kamma(EC109) - Table C5 Quarterly Budget Statement - Capital Expenditure by Standard Classification and Funding for 1st Quarter ended 30 September 2012 (Figures Finalised as at 2012/11/09)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</si>
  <si>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</si>
  <si>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</si>
  <si>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</si>
  <si>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</si>
  <si>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</si>
  <si>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</si>
  <si>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</si>
  <si>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</si>
  <si>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</si>
  <si>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Kou-Kamma(EC109) - Table C6 Quarterly Budget Statement - Financial Position for 1st Quarter ended 30 September 2012 (Figures Finalised as at 2012/11/09)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</si>
  <si>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</si>
  <si>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</si>
  <si>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</si>
  <si>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</si>
  <si>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</si>
  <si>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</si>
  <si>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</si>
  <si>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</si>
  <si>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</si>
  <si>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</si>
  <si>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</si>
  <si>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</si>
  <si>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</si>
  <si>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</si>
  <si>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</si>
  <si>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</si>
  <si>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</si>
  <si>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</si>
  <si>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</si>
  <si>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</si>
  <si>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</si>
  <si>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</si>
  <si>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</si>
  <si>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</si>
  <si>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</si>
  <si>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</si>
  <si>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</si>
  <si>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</si>
  <si>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</si>
  <si>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</si>
  <si>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</si>
  <si>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</si>
  <si>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</si>
  <si>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Kou-Kamma(EC109) - Table C7 Quarterly Budget Statement - Cash Flows for 1st Quarter ended 30 September 2012 (Figures Finalised as at 2012/11/09)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</si>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</sst>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12513542</v>
      </c>
      <c r="C5" s="19"/>
      <c r="D5" s="64">
        <v>11828612</v>
      </c>
      <c r="E5" s="65">
        <v>11828612</v>
      </c>
      <c r="F5" s="65">
        <v>20938840</v>
      </c>
      <c r="G5" s="65">
        <v>87</v>
      </c>
      <c r="H5" s="65">
        <v>87</v>
      </c>
      <c r="I5" s="65">
        <v>20939014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20939014</v>
      </c>
      <c r="W5" s="65">
        <v>2957153</v>
      </c>
      <c r="X5" s="65">
        <v>17981861</v>
      </c>
      <c r="Y5" s="66">
        <v>608.08</v>
      </c>
      <c r="Z5" s="67">
        <v>11828612</v>
      </c>
    </row>
    <row r="6" spans="1:26" ht="13.5">
      <c r="A6" s="63" t="s">
        <v>32</v>
      </c>
      <c r="B6" s="19">
        <v>15993341</v>
      </c>
      <c r="C6" s="19"/>
      <c r="D6" s="64">
        <v>19688440</v>
      </c>
      <c r="E6" s="65">
        <v>19688440</v>
      </c>
      <c r="F6" s="65">
        <v>2075730</v>
      </c>
      <c r="G6" s="65">
        <v>1264979</v>
      </c>
      <c r="H6" s="65">
        <v>1185493</v>
      </c>
      <c r="I6" s="65">
        <v>4526202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4526202</v>
      </c>
      <c r="W6" s="65">
        <v>4922110</v>
      </c>
      <c r="X6" s="65">
        <v>-395908</v>
      </c>
      <c r="Y6" s="66">
        <v>-8.04</v>
      </c>
      <c r="Z6" s="67">
        <v>19688440</v>
      </c>
    </row>
    <row r="7" spans="1:26" ht="13.5">
      <c r="A7" s="63" t="s">
        <v>33</v>
      </c>
      <c r="B7" s="19">
        <v>912004</v>
      </c>
      <c r="C7" s="19"/>
      <c r="D7" s="64">
        <v>1188154</v>
      </c>
      <c r="E7" s="65">
        <v>1188154</v>
      </c>
      <c r="F7" s="65">
        <v>15297</v>
      </c>
      <c r="G7" s="65">
        <v>76174</v>
      </c>
      <c r="H7" s="65">
        <v>105863</v>
      </c>
      <c r="I7" s="65">
        <v>197334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197334</v>
      </c>
      <c r="W7" s="65">
        <v>297039</v>
      </c>
      <c r="X7" s="65">
        <v>-99705</v>
      </c>
      <c r="Y7" s="66">
        <v>-33.57</v>
      </c>
      <c r="Z7" s="67">
        <v>1188154</v>
      </c>
    </row>
    <row r="8" spans="1:26" ht="13.5">
      <c r="A8" s="63" t="s">
        <v>34</v>
      </c>
      <c r="B8" s="19">
        <v>75287260</v>
      </c>
      <c r="C8" s="19"/>
      <c r="D8" s="64">
        <v>34987973</v>
      </c>
      <c r="E8" s="65">
        <v>34987973</v>
      </c>
      <c r="F8" s="65">
        <v>-32325</v>
      </c>
      <c r="G8" s="65">
        <v>3324517</v>
      </c>
      <c r="H8" s="65">
        <v>14544144</v>
      </c>
      <c r="I8" s="65">
        <v>17836336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17836336</v>
      </c>
      <c r="W8" s="65">
        <v>8746993</v>
      </c>
      <c r="X8" s="65">
        <v>9089343</v>
      </c>
      <c r="Y8" s="66">
        <v>103.91</v>
      </c>
      <c r="Z8" s="67">
        <v>34987973</v>
      </c>
    </row>
    <row r="9" spans="1:26" ht="13.5">
      <c r="A9" s="63" t="s">
        <v>35</v>
      </c>
      <c r="B9" s="19">
        <v>3007791</v>
      </c>
      <c r="C9" s="19"/>
      <c r="D9" s="64">
        <v>11381456</v>
      </c>
      <c r="E9" s="65">
        <v>11381456</v>
      </c>
      <c r="F9" s="65">
        <v>477931</v>
      </c>
      <c r="G9" s="65">
        <v>83883</v>
      </c>
      <c r="H9" s="65">
        <v>-14231</v>
      </c>
      <c r="I9" s="65">
        <v>547583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547583</v>
      </c>
      <c r="W9" s="65">
        <v>2845364</v>
      </c>
      <c r="X9" s="65">
        <v>-2297781</v>
      </c>
      <c r="Y9" s="66">
        <v>-80.76</v>
      </c>
      <c r="Z9" s="67">
        <v>11381456</v>
      </c>
    </row>
    <row r="10" spans="1:26" ht="25.5">
      <c r="A10" s="68" t="s">
        <v>213</v>
      </c>
      <c r="B10" s="69">
        <f>SUM(B5:B9)</f>
        <v>107713938</v>
      </c>
      <c r="C10" s="69">
        <f>SUM(C5:C9)</f>
        <v>0</v>
      </c>
      <c r="D10" s="70">
        <f aca="true" t="shared" si="0" ref="D10:Z10">SUM(D5:D9)</f>
        <v>79074635</v>
      </c>
      <c r="E10" s="71">
        <f t="shared" si="0"/>
        <v>79074635</v>
      </c>
      <c r="F10" s="71">
        <f t="shared" si="0"/>
        <v>23475473</v>
      </c>
      <c r="G10" s="71">
        <f t="shared" si="0"/>
        <v>4749640</v>
      </c>
      <c r="H10" s="71">
        <f t="shared" si="0"/>
        <v>15821356</v>
      </c>
      <c r="I10" s="71">
        <f t="shared" si="0"/>
        <v>44046469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0</v>
      </c>
      <c r="Q10" s="71">
        <f t="shared" si="0"/>
        <v>0</v>
      </c>
      <c r="R10" s="71">
        <f t="shared" si="0"/>
        <v>0</v>
      </c>
      <c r="S10" s="71">
        <f t="shared" si="0"/>
        <v>0</v>
      </c>
      <c r="T10" s="71">
        <f t="shared" si="0"/>
        <v>0</v>
      </c>
      <c r="U10" s="71">
        <f t="shared" si="0"/>
        <v>0</v>
      </c>
      <c r="V10" s="71">
        <f t="shared" si="0"/>
        <v>44046469</v>
      </c>
      <c r="W10" s="71">
        <f t="shared" si="0"/>
        <v>19768659</v>
      </c>
      <c r="X10" s="71">
        <f t="shared" si="0"/>
        <v>24277810</v>
      </c>
      <c r="Y10" s="72">
        <f>+IF(W10&lt;&gt;0,(X10/W10)*100,0)</f>
        <v>122.80959472263646</v>
      </c>
      <c r="Z10" s="73">
        <f t="shared" si="0"/>
        <v>79074635</v>
      </c>
    </row>
    <row r="11" spans="1:26" ht="13.5">
      <c r="A11" s="63" t="s">
        <v>37</v>
      </c>
      <c r="B11" s="19">
        <v>27596320</v>
      </c>
      <c r="C11" s="19"/>
      <c r="D11" s="64">
        <v>33555000</v>
      </c>
      <c r="E11" s="65">
        <v>33555000</v>
      </c>
      <c r="F11" s="65">
        <v>2274866</v>
      </c>
      <c r="G11" s="65">
        <v>2730433</v>
      </c>
      <c r="H11" s="65">
        <v>2438733</v>
      </c>
      <c r="I11" s="65">
        <v>7444032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7444032</v>
      </c>
      <c r="W11" s="65">
        <v>8388750</v>
      </c>
      <c r="X11" s="65">
        <v>-944718</v>
      </c>
      <c r="Y11" s="66">
        <v>-11.26</v>
      </c>
      <c r="Z11" s="67">
        <v>33555000</v>
      </c>
    </row>
    <row r="12" spans="1:26" ht="13.5">
      <c r="A12" s="63" t="s">
        <v>38</v>
      </c>
      <c r="B12" s="19">
        <v>1464423</v>
      </c>
      <c r="C12" s="19"/>
      <c r="D12" s="64">
        <v>2496990</v>
      </c>
      <c r="E12" s="65">
        <v>2496990</v>
      </c>
      <c r="F12" s="65">
        <v>59106</v>
      </c>
      <c r="G12" s="65">
        <v>59106</v>
      </c>
      <c r="H12" s="65">
        <v>202342</v>
      </c>
      <c r="I12" s="65">
        <v>320554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320554</v>
      </c>
      <c r="W12" s="65">
        <v>624248</v>
      </c>
      <c r="X12" s="65">
        <v>-303694</v>
      </c>
      <c r="Y12" s="66">
        <v>-48.65</v>
      </c>
      <c r="Z12" s="67">
        <v>2496990</v>
      </c>
    </row>
    <row r="13" spans="1:26" ht="13.5">
      <c r="A13" s="63" t="s">
        <v>214</v>
      </c>
      <c r="B13" s="19">
        <v>11290428</v>
      </c>
      <c r="C13" s="19"/>
      <c r="D13" s="64">
        <v>3739680</v>
      </c>
      <c r="E13" s="65">
        <v>3739680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934920</v>
      </c>
      <c r="X13" s="65">
        <v>-934920</v>
      </c>
      <c r="Y13" s="66">
        <v>-100</v>
      </c>
      <c r="Z13" s="67">
        <v>3739680</v>
      </c>
    </row>
    <row r="14" spans="1:26" ht="13.5">
      <c r="A14" s="63" t="s">
        <v>40</v>
      </c>
      <c r="B14" s="19">
        <v>709562</v>
      </c>
      <c r="C14" s="19"/>
      <c r="D14" s="64">
        <v>160484</v>
      </c>
      <c r="E14" s="65">
        <v>160484</v>
      </c>
      <c r="F14" s="65">
        <v>1692</v>
      </c>
      <c r="G14" s="65">
        <v>4825</v>
      </c>
      <c r="H14" s="65">
        <v>28765</v>
      </c>
      <c r="I14" s="65">
        <v>35282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35282</v>
      </c>
      <c r="W14" s="65">
        <v>40121</v>
      </c>
      <c r="X14" s="65">
        <v>-4839</v>
      </c>
      <c r="Y14" s="66">
        <v>-12.06</v>
      </c>
      <c r="Z14" s="67">
        <v>160484</v>
      </c>
    </row>
    <row r="15" spans="1:26" ht="13.5">
      <c r="A15" s="63" t="s">
        <v>41</v>
      </c>
      <c r="B15" s="19">
        <v>3273169</v>
      </c>
      <c r="C15" s="19"/>
      <c r="D15" s="64">
        <v>5700228</v>
      </c>
      <c r="E15" s="65">
        <v>5700228</v>
      </c>
      <c r="F15" s="65">
        <v>261733</v>
      </c>
      <c r="G15" s="65">
        <v>670061</v>
      </c>
      <c r="H15" s="65">
        <v>268082</v>
      </c>
      <c r="I15" s="65">
        <v>1199876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1199876</v>
      </c>
      <c r="W15" s="65">
        <v>1425057</v>
      </c>
      <c r="X15" s="65">
        <v>-225181</v>
      </c>
      <c r="Y15" s="66">
        <v>-15.8</v>
      </c>
      <c r="Z15" s="67">
        <v>5700228</v>
      </c>
    </row>
    <row r="16" spans="1:26" ht="13.5">
      <c r="A16" s="74" t="s">
        <v>42</v>
      </c>
      <c r="B16" s="19">
        <v>40053580</v>
      </c>
      <c r="C16" s="19"/>
      <c r="D16" s="64">
        <v>10631286</v>
      </c>
      <c r="E16" s="65">
        <v>10631286</v>
      </c>
      <c r="F16" s="65">
        <v>13340219</v>
      </c>
      <c r="G16" s="65">
        <v>54001</v>
      </c>
      <c r="H16" s="65">
        <v>315150</v>
      </c>
      <c r="I16" s="65">
        <v>13709370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13709370</v>
      </c>
      <c r="W16" s="65">
        <v>2657822</v>
      </c>
      <c r="X16" s="65">
        <v>11051548</v>
      </c>
      <c r="Y16" s="66">
        <v>415.81</v>
      </c>
      <c r="Z16" s="67">
        <v>10631286</v>
      </c>
    </row>
    <row r="17" spans="1:26" ht="13.5">
      <c r="A17" s="63" t="s">
        <v>43</v>
      </c>
      <c r="B17" s="19">
        <v>19009006</v>
      </c>
      <c r="C17" s="19"/>
      <c r="D17" s="64">
        <v>25494078</v>
      </c>
      <c r="E17" s="65">
        <v>25494078</v>
      </c>
      <c r="F17" s="65">
        <v>1130341</v>
      </c>
      <c r="G17" s="65">
        <v>1873507</v>
      </c>
      <c r="H17" s="65">
        <v>1902149</v>
      </c>
      <c r="I17" s="65">
        <v>4905997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4905997</v>
      </c>
      <c r="W17" s="65">
        <v>6373520</v>
      </c>
      <c r="X17" s="65">
        <v>-1467523</v>
      </c>
      <c r="Y17" s="66">
        <v>-23.03</v>
      </c>
      <c r="Z17" s="67">
        <v>25494078</v>
      </c>
    </row>
    <row r="18" spans="1:26" ht="13.5">
      <c r="A18" s="75" t="s">
        <v>44</v>
      </c>
      <c r="B18" s="76">
        <f>SUM(B11:B17)</f>
        <v>103396488</v>
      </c>
      <c r="C18" s="76">
        <f>SUM(C11:C17)</f>
        <v>0</v>
      </c>
      <c r="D18" s="77">
        <f aca="true" t="shared" si="1" ref="D18:Z18">SUM(D11:D17)</f>
        <v>81777746</v>
      </c>
      <c r="E18" s="78">
        <f t="shared" si="1"/>
        <v>81777746</v>
      </c>
      <c r="F18" s="78">
        <f t="shared" si="1"/>
        <v>17067957</v>
      </c>
      <c r="G18" s="78">
        <f t="shared" si="1"/>
        <v>5391933</v>
      </c>
      <c r="H18" s="78">
        <f t="shared" si="1"/>
        <v>5155221</v>
      </c>
      <c r="I18" s="78">
        <f t="shared" si="1"/>
        <v>27615111</v>
      </c>
      <c r="J18" s="78">
        <f t="shared" si="1"/>
        <v>0</v>
      </c>
      <c r="K18" s="78">
        <f t="shared" si="1"/>
        <v>0</v>
      </c>
      <c r="L18" s="78">
        <f t="shared" si="1"/>
        <v>0</v>
      </c>
      <c r="M18" s="78">
        <f t="shared" si="1"/>
        <v>0</v>
      </c>
      <c r="N18" s="78">
        <f t="shared" si="1"/>
        <v>0</v>
      </c>
      <c r="O18" s="78">
        <f t="shared" si="1"/>
        <v>0</v>
      </c>
      <c r="P18" s="78">
        <f t="shared" si="1"/>
        <v>0</v>
      </c>
      <c r="Q18" s="78">
        <f t="shared" si="1"/>
        <v>0</v>
      </c>
      <c r="R18" s="78">
        <f t="shared" si="1"/>
        <v>0</v>
      </c>
      <c r="S18" s="78">
        <f t="shared" si="1"/>
        <v>0</v>
      </c>
      <c r="T18" s="78">
        <f t="shared" si="1"/>
        <v>0</v>
      </c>
      <c r="U18" s="78">
        <f t="shared" si="1"/>
        <v>0</v>
      </c>
      <c r="V18" s="78">
        <f t="shared" si="1"/>
        <v>27615111</v>
      </c>
      <c r="W18" s="78">
        <f t="shared" si="1"/>
        <v>20444438</v>
      </c>
      <c r="X18" s="78">
        <f t="shared" si="1"/>
        <v>7170673</v>
      </c>
      <c r="Y18" s="72">
        <f>+IF(W18&lt;&gt;0,(X18/W18)*100,0)</f>
        <v>35.073955077659754</v>
      </c>
      <c r="Z18" s="79">
        <f t="shared" si="1"/>
        <v>81777746</v>
      </c>
    </row>
    <row r="19" spans="1:26" ht="13.5">
      <c r="A19" s="75" t="s">
        <v>45</v>
      </c>
      <c r="B19" s="80">
        <f>+B10-B18</f>
        <v>4317450</v>
      </c>
      <c r="C19" s="80">
        <f>+C10-C18</f>
        <v>0</v>
      </c>
      <c r="D19" s="81">
        <f aca="true" t="shared" si="2" ref="D19:Z19">+D10-D18</f>
        <v>-2703111</v>
      </c>
      <c r="E19" s="82">
        <f t="shared" si="2"/>
        <v>-2703111</v>
      </c>
      <c r="F19" s="82">
        <f t="shared" si="2"/>
        <v>6407516</v>
      </c>
      <c r="G19" s="82">
        <f t="shared" si="2"/>
        <v>-642293</v>
      </c>
      <c r="H19" s="82">
        <f t="shared" si="2"/>
        <v>10666135</v>
      </c>
      <c r="I19" s="82">
        <f t="shared" si="2"/>
        <v>16431358</v>
      </c>
      <c r="J19" s="82">
        <f t="shared" si="2"/>
        <v>0</v>
      </c>
      <c r="K19" s="82">
        <f t="shared" si="2"/>
        <v>0</v>
      </c>
      <c r="L19" s="82">
        <f t="shared" si="2"/>
        <v>0</v>
      </c>
      <c r="M19" s="82">
        <f t="shared" si="2"/>
        <v>0</v>
      </c>
      <c r="N19" s="82">
        <f t="shared" si="2"/>
        <v>0</v>
      </c>
      <c r="O19" s="82">
        <f t="shared" si="2"/>
        <v>0</v>
      </c>
      <c r="P19" s="82">
        <f t="shared" si="2"/>
        <v>0</v>
      </c>
      <c r="Q19" s="82">
        <f t="shared" si="2"/>
        <v>0</v>
      </c>
      <c r="R19" s="82">
        <f t="shared" si="2"/>
        <v>0</v>
      </c>
      <c r="S19" s="82">
        <f t="shared" si="2"/>
        <v>0</v>
      </c>
      <c r="T19" s="82">
        <f t="shared" si="2"/>
        <v>0</v>
      </c>
      <c r="U19" s="82">
        <f t="shared" si="2"/>
        <v>0</v>
      </c>
      <c r="V19" s="82">
        <f t="shared" si="2"/>
        <v>16431358</v>
      </c>
      <c r="W19" s="82">
        <f>IF(E10=E18,0,W10-W18)</f>
        <v>-675779</v>
      </c>
      <c r="X19" s="82">
        <f t="shared" si="2"/>
        <v>17107137</v>
      </c>
      <c r="Y19" s="83">
        <f>+IF(W19&lt;&gt;0,(X19/W19)*100,0)</f>
        <v>-2531.4691637354817</v>
      </c>
      <c r="Z19" s="84">
        <f t="shared" si="2"/>
        <v>-2703111</v>
      </c>
    </row>
    <row r="20" spans="1:26" ht="13.5">
      <c r="A20" s="63" t="s">
        <v>46</v>
      </c>
      <c r="B20" s="19">
        <v>0</v>
      </c>
      <c r="C20" s="19"/>
      <c r="D20" s="64">
        <v>16874850</v>
      </c>
      <c r="E20" s="65">
        <v>16874850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4218713</v>
      </c>
      <c r="X20" s="65">
        <v>-4218713</v>
      </c>
      <c r="Y20" s="66">
        <v>-100</v>
      </c>
      <c r="Z20" s="67">
        <v>16874850</v>
      </c>
    </row>
    <row r="21" spans="1:26" ht="13.5">
      <c r="A21" s="63" t="s">
        <v>215</v>
      </c>
      <c r="B21" s="85">
        <v>9629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4327079</v>
      </c>
      <c r="C22" s="91">
        <f>SUM(C19:C21)</f>
        <v>0</v>
      </c>
      <c r="D22" s="92">
        <f aca="true" t="shared" si="3" ref="D22:Z22">SUM(D19:D21)</f>
        <v>14171739</v>
      </c>
      <c r="E22" s="93">
        <f t="shared" si="3"/>
        <v>14171739</v>
      </c>
      <c r="F22" s="93">
        <f t="shared" si="3"/>
        <v>6407516</v>
      </c>
      <c r="G22" s="93">
        <f t="shared" si="3"/>
        <v>-642293</v>
      </c>
      <c r="H22" s="93">
        <f t="shared" si="3"/>
        <v>10666135</v>
      </c>
      <c r="I22" s="93">
        <f t="shared" si="3"/>
        <v>16431358</v>
      </c>
      <c r="J22" s="93">
        <f t="shared" si="3"/>
        <v>0</v>
      </c>
      <c r="K22" s="93">
        <f t="shared" si="3"/>
        <v>0</v>
      </c>
      <c r="L22" s="93">
        <f t="shared" si="3"/>
        <v>0</v>
      </c>
      <c r="M22" s="93">
        <f t="shared" si="3"/>
        <v>0</v>
      </c>
      <c r="N22" s="93">
        <f t="shared" si="3"/>
        <v>0</v>
      </c>
      <c r="O22" s="93">
        <f t="shared" si="3"/>
        <v>0</v>
      </c>
      <c r="P22" s="93">
        <f t="shared" si="3"/>
        <v>0</v>
      </c>
      <c r="Q22" s="93">
        <f t="shared" si="3"/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16431358</v>
      </c>
      <c r="W22" s="93">
        <f t="shared" si="3"/>
        <v>3542934</v>
      </c>
      <c r="X22" s="93">
        <f t="shared" si="3"/>
        <v>12888424</v>
      </c>
      <c r="Y22" s="94">
        <f>+IF(W22&lt;&gt;0,(X22/W22)*100,0)</f>
        <v>363.7782696488278</v>
      </c>
      <c r="Z22" s="95">
        <f t="shared" si="3"/>
        <v>14171739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4327079</v>
      </c>
      <c r="C24" s="80">
        <f>SUM(C22:C23)</f>
        <v>0</v>
      </c>
      <c r="D24" s="81">
        <f aca="true" t="shared" si="4" ref="D24:Z24">SUM(D22:D23)</f>
        <v>14171739</v>
      </c>
      <c r="E24" s="82">
        <f t="shared" si="4"/>
        <v>14171739</v>
      </c>
      <c r="F24" s="82">
        <f t="shared" si="4"/>
        <v>6407516</v>
      </c>
      <c r="G24" s="82">
        <f t="shared" si="4"/>
        <v>-642293</v>
      </c>
      <c r="H24" s="82">
        <f t="shared" si="4"/>
        <v>10666135</v>
      </c>
      <c r="I24" s="82">
        <f t="shared" si="4"/>
        <v>16431358</v>
      </c>
      <c r="J24" s="82">
        <f t="shared" si="4"/>
        <v>0</v>
      </c>
      <c r="K24" s="82">
        <f t="shared" si="4"/>
        <v>0</v>
      </c>
      <c r="L24" s="82">
        <f t="shared" si="4"/>
        <v>0</v>
      </c>
      <c r="M24" s="82">
        <f t="shared" si="4"/>
        <v>0</v>
      </c>
      <c r="N24" s="82">
        <f t="shared" si="4"/>
        <v>0</v>
      </c>
      <c r="O24" s="82">
        <f t="shared" si="4"/>
        <v>0</v>
      </c>
      <c r="P24" s="82">
        <f t="shared" si="4"/>
        <v>0</v>
      </c>
      <c r="Q24" s="82">
        <f t="shared" si="4"/>
        <v>0</v>
      </c>
      <c r="R24" s="82">
        <f t="shared" si="4"/>
        <v>0</v>
      </c>
      <c r="S24" s="82">
        <f t="shared" si="4"/>
        <v>0</v>
      </c>
      <c r="T24" s="82">
        <f t="shared" si="4"/>
        <v>0</v>
      </c>
      <c r="U24" s="82">
        <f t="shared" si="4"/>
        <v>0</v>
      </c>
      <c r="V24" s="82">
        <f t="shared" si="4"/>
        <v>16431358</v>
      </c>
      <c r="W24" s="82">
        <f t="shared" si="4"/>
        <v>3542934</v>
      </c>
      <c r="X24" s="82">
        <f t="shared" si="4"/>
        <v>12888424</v>
      </c>
      <c r="Y24" s="83">
        <f>+IF(W24&lt;&gt;0,(X24/W24)*100,0)</f>
        <v>363.7782696488278</v>
      </c>
      <c r="Z24" s="84">
        <f t="shared" si="4"/>
        <v>14171739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16293430</v>
      </c>
      <c r="C27" s="22"/>
      <c r="D27" s="104">
        <v>17911850</v>
      </c>
      <c r="E27" s="105">
        <v>17911850</v>
      </c>
      <c r="F27" s="105">
        <v>0</v>
      </c>
      <c r="G27" s="105">
        <v>921960</v>
      </c>
      <c r="H27" s="105">
        <v>1597775</v>
      </c>
      <c r="I27" s="105">
        <v>2519735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2519735</v>
      </c>
      <c r="W27" s="105">
        <v>4477963</v>
      </c>
      <c r="X27" s="105">
        <v>-1958228</v>
      </c>
      <c r="Y27" s="106">
        <v>-43.73</v>
      </c>
      <c r="Z27" s="107">
        <v>17911850</v>
      </c>
    </row>
    <row r="28" spans="1:26" ht="13.5">
      <c r="A28" s="108" t="s">
        <v>46</v>
      </c>
      <c r="B28" s="19">
        <v>15978930</v>
      </c>
      <c r="C28" s="19"/>
      <c r="D28" s="64">
        <v>17911850</v>
      </c>
      <c r="E28" s="65">
        <v>17911850</v>
      </c>
      <c r="F28" s="65">
        <v>0</v>
      </c>
      <c r="G28" s="65">
        <v>909626</v>
      </c>
      <c r="H28" s="65">
        <v>1582999</v>
      </c>
      <c r="I28" s="65">
        <v>2492625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2492625</v>
      </c>
      <c r="W28" s="65">
        <v>4477963</v>
      </c>
      <c r="X28" s="65">
        <v>-1985338</v>
      </c>
      <c r="Y28" s="66">
        <v>-44.34</v>
      </c>
      <c r="Z28" s="67">
        <v>17911850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314499</v>
      </c>
      <c r="C31" s="19"/>
      <c r="D31" s="64">
        <v>0</v>
      </c>
      <c r="E31" s="65">
        <v>0</v>
      </c>
      <c r="F31" s="65">
        <v>0</v>
      </c>
      <c r="G31" s="65">
        <v>12334</v>
      </c>
      <c r="H31" s="65">
        <v>14776</v>
      </c>
      <c r="I31" s="65">
        <v>27110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27110</v>
      </c>
      <c r="W31" s="65">
        <v>0</v>
      </c>
      <c r="X31" s="65">
        <v>27110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16293429</v>
      </c>
      <c r="C32" s="22">
        <f>SUM(C28:C31)</f>
        <v>0</v>
      </c>
      <c r="D32" s="104">
        <f aca="true" t="shared" si="5" ref="D32:Z32">SUM(D28:D31)</f>
        <v>17911850</v>
      </c>
      <c r="E32" s="105">
        <f t="shared" si="5"/>
        <v>17911850</v>
      </c>
      <c r="F32" s="105">
        <f t="shared" si="5"/>
        <v>0</v>
      </c>
      <c r="G32" s="105">
        <f t="shared" si="5"/>
        <v>921960</v>
      </c>
      <c r="H32" s="105">
        <f t="shared" si="5"/>
        <v>1597775</v>
      </c>
      <c r="I32" s="105">
        <f t="shared" si="5"/>
        <v>2519735</v>
      </c>
      <c r="J32" s="105">
        <f t="shared" si="5"/>
        <v>0</v>
      </c>
      <c r="K32" s="105">
        <f t="shared" si="5"/>
        <v>0</v>
      </c>
      <c r="L32" s="105">
        <f t="shared" si="5"/>
        <v>0</v>
      </c>
      <c r="M32" s="105">
        <f t="shared" si="5"/>
        <v>0</v>
      </c>
      <c r="N32" s="105">
        <f t="shared" si="5"/>
        <v>0</v>
      </c>
      <c r="O32" s="105">
        <f t="shared" si="5"/>
        <v>0</v>
      </c>
      <c r="P32" s="105">
        <f t="shared" si="5"/>
        <v>0</v>
      </c>
      <c r="Q32" s="105">
        <f t="shared" si="5"/>
        <v>0</v>
      </c>
      <c r="R32" s="105">
        <f t="shared" si="5"/>
        <v>0</v>
      </c>
      <c r="S32" s="105">
        <f t="shared" si="5"/>
        <v>0</v>
      </c>
      <c r="T32" s="105">
        <f t="shared" si="5"/>
        <v>0</v>
      </c>
      <c r="U32" s="105">
        <f t="shared" si="5"/>
        <v>0</v>
      </c>
      <c r="V32" s="105">
        <f t="shared" si="5"/>
        <v>2519735</v>
      </c>
      <c r="W32" s="105">
        <f t="shared" si="5"/>
        <v>4477963</v>
      </c>
      <c r="X32" s="105">
        <f t="shared" si="5"/>
        <v>-1958228</v>
      </c>
      <c r="Y32" s="106">
        <f>+IF(W32&lt;&gt;0,(X32/W32)*100,0)</f>
        <v>-43.73033006302196</v>
      </c>
      <c r="Z32" s="107">
        <f t="shared" si="5"/>
        <v>17911850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61259857</v>
      </c>
      <c r="C35" s="19"/>
      <c r="D35" s="64">
        <v>28237981</v>
      </c>
      <c r="E35" s="65">
        <v>28237981</v>
      </c>
      <c r="F35" s="65">
        <v>-32510969</v>
      </c>
      <c r="G35" s="65">
        <v>2139962</v>
      </c>
      <c r="H35" s="65">
        <v>0</v>
      </c>
      <c r="I35" s="65">
        <v>-30371007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-30371007</v>
      </c>
      <c r="W35" s="65">
        <v>7059495</v>
      </c>
      <c r="X35" s="65">
        <v>-37430502</v>
      </c>
      <c r="Y35" s="66">
        <v>-530.22</v>
      </c>
      <c r="Z35" s="67">
        <v>28237981</v>
      </c>
    </row>
    <row r="36" spans="1:26" ht="13.5">
      <c r="A36" s="63" t="s">
        <v>57</v>
      </c>
      <c r="B36" s="19">
        <v>248954936</v>
      </c>
      <c r="C36" s="19"/>
      <c r="D36" s="64">
        <v>228990352</v>
      </c>
      <c r="E36" s="65">
        <v>228990352</v>
      </c>
      <c r="F36" s="65">
        <v>0</v>
      </c>
      <c r="G36" s="65">
        <v>-921960</v>
      </c>
      <c r="H36" s="65">
        <v>0</v>
      </c>
      <c r="I36" s="65">
        <v>-921960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-921960</v>
      </c>
      <c r="W36" s="65">
        <v>57247588</v>
      </c>
      <c r="X36" s="65">
        <v>-58169548</v>
      </c>
      <c r="Y36" s="66">
        <v>-101.61</v>
      </c>
      <c r="Z36" s="67">
        <v>228990352</v>
      </c>
    </row>
    <row r="37" spans="1:26" ht="13.5">
      <c r="A37" s="63" t="s">
        <v>58</v>
      </c>
      <c r="B37" s="19">
        <v>19176943</v>
      </c>
      <c r="C37" s="19"/>
      <c r="D37" s="64">
        <v>62215761</v>
      </c>
      <c r="E37" s="65">
        <v>62215761</v>
      </c>
      <c r="F37" s="65">
        <v>-25741216</v>
      </c>
      <c r="G37" s="65">
        <v>1458451</v>
      </c>
      <c r="H37" s="65">
        <v>0</v>
      </c>
      <c r="I37" s="65">
        <v>-24282765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-24282765</v>
      </c>
      <c r="W37" s="65">
        <v>15553940</v>
      </c>
      <c r="X37" s="65">
        <v>-39836705</v>
      </c>
      <c r="Y37" s="66">
        <v>-256.12</v>
      </c>
      <c r="Z37" s="67">
        <v>62215761</v>
      </c>
    </row>
    <row r="38" spans="1:26" ht="13.5">
      <c r="A38" s="63" t="s">
        <v>59</v>
      </c>
      <c r="B38" s="19">
        <v>1188793</v>
      </c>
      <c r="C38" s="19"/>
      <c r="D38" s="64">
        <v>1224115</v>
      </c>
      <c r="E38" s="65">
        <v>1224115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306029</v>
      </c>
      <c r="X38" s="65">
        <v>-306029</v>
      </c>
      <c r="Y38" s="66">
        <v>-100</v>
      </c>
      <c r="Z38" s="67">
        <v>1224115</v>
      </c>
    </row>
    <row r="39" spans="1:26" ht="13.5">
      <c r="A39" s="63" t="s">
        <v>60</v>
      </c>
      <c r="B39" s="19">
        <v>294096050</v>
      </c>
      <c r="C39" s="19"/>
      <c r="D39" s="64">
        <v>193788457</v>
      </c>
      <c r="E39" s="65">
        <v>193788457</v>
      </c>
      <c r="F39" s="65">
        <v>-6766774</v>
      </c>
      <c r="G39" s="65">
        <v>-240450</v>
      </c>
      <c r="H39" s="65">
        <v>0</v>
      </c>
      <c r="I39" s="65">
        <v>-7007224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-7007224</v>
      </c>
      <c r="W39" s="65">
        <v>48447114</v>
      </c>
      <c r="X39" s="65">
        <v>-55454338</v>
      </c>
      <c r="Y39" s="66">
        <v>-114.46</v>
      </c>
      <c r="Z39" s="67">
        <v>193788457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2904118</v>
      </c>
      <c r="C42" s="19"/>
      <c r="D42" s="64">
        <v>16874826</v>
      </c>
      <c r="E42" s="65">
        <v>16874826</v>
      </c>
      <c r="F42" s="65">
        <v>20293528</v>
      </c>
      <c r="G42" s="65">
        <v>419553</v>
      </c>
      <c r="H42" s="65">
        <v>-3393290</v>
      </c>
      <c r="I42" s="65">
        <v>17319791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17319791</v>
      </c>
      <c r="W42" s="65">
        <v>4218705</v>
      </c>
      <c r="X42" s="65">
        <v>13101086</v>
      </c>
      <c r="Y42" s="66">
        <v>310.55</v>
      </c>
      <c r="Z42" s="67">
        <v>16874826</v>
      </c>
    </row>
    <row r="43" spans="1:26" ht="13.5">
      <c r="A43" s="63" t="s">
        <v>63</v>
      </c>
      <c r="B43" s="19">
        <v>-13990387</v>
      </c>
      <c r="C43" s="19"/>
      <c r="D43" s="64">
        <v>-16874850</v>
      </c>
      <c r="E43" s="65">
        <v>-16874850</v>
      </c>
      <c r="F43" s="65">
        <v>-285443</v>
      </c>
      <c r="G43" s="65">
        <v>-152071</v>
      </c>
      <c r="H43" s="65">
        <v>-1021995</v>
      </c>
      <c r="I43" s="65">
        <v>-1459509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-1459509</v>
      </c>
      <c r="W43" s="65">
        <v>-4218711</v>
      </c>
      <c r="X43" s="65">
        <v>2759202</v>
      </c>
      <c r="Y43" s="66">
        <v>-65.4</v>
      </c>
      <c r="Z43" s="67">
        <v>-16874850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7624731</v>
      </c>
      <c r="C45" s="22"/>
      <c r="D45" s="104">
        <v>19078312</v>
      </c>
      <c r="E45" s="105">
        <v>19078312</v>
      </c>
      <c r="F45" s="105">
        <v>25273194</v>
      </c>
      <c r="G45" s="105">
        <v>25540676</v>
      </c>
      <c r="H45" s="105">
        <v>21125391</v>
      </c>
      <c r="I45" s="105">
        <v>21125391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21125391</v>
      </c>
      <c r="W45" s="105">
        <v>19078330</v>
      </c>
      <c r="X45" s="105">
        <v>2047061</v>
      </c>
      <c r="Y45" s="106">
        <v>10.73</v>
      </c>
      <c r="Z45" s="107">
        <v>19078312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5"/>
      <c r="N47" s="125"/>
      <c r="O47" s="125"/>
      <c r="P47" s="125"/>
      <c r="Q47" s="125"/>
      <c r="R47" s="125"/>
      <c r="S47" s="125"/>
      <c r="T47" s="125"/>
      <c r="U47" s="125"/>
      <c r="V47" s="124" t="s">
        <v>208</v>
      </c>
      <c r="W47" s="124" t="s">
        <v>209</v>
      </c>
      <c r="X47" s="124" t="s">
        <v>210</v>
      </c>
      <c r="Y47" s="124" t="s">
        <v>211</v>
      </c>
      <c r="Z47" s="126" t="s">
        <v>212</v>
      </c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2859669</v>
      </c>
      <c r="C49" s="57"/>
      <c r="D49" s="134">
        <v>1456672</v>
      </c>
      <c r="E49" s="59">
        <v>1395816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2042916</v>
      </c>
      <c r="X49" s="59">
        <v>0</v>
      </c>
      <c r="Y49" s="59">
        <v>0</v>
      </c>
      <c r="Z49" s="135">
        <v>41546804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884555</v>
      </c>
      <c r="C51" s="57"/>
      <c r="D51" s="134">
        <v>7864</v>
      </c>
      <c r="E51" s="59">
        <v>47568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4290600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29.128417863152556</v>
      </c>
      <c r="C58" s="5">
        <f>IF(C67=0,0,+(C76/C67)*100)</f>
        <v>0</v>
      </c>
      <c r="D58" s="6">
        <f aca="true" t="shared" si="6" ref="D58:Z58">IF(D67=0,0,+(D76/D67)*100)</f>
        <v>99.9999741660911</v>
      </c>
      <c r="E58" s="7">
        <f t="shared" si="6"/>
        <v>99.9999741660911</v>
      </c>
      <c r="F58" s="7">
        <f t="shared" si="6"/>
        <v>2.6099292752373824</v>
      </c>
      <c r="G58" s="7">
        <f t="shared" si="6"/>
        <v>239.87143753764624</v>
      </c>
      <c r="H58" s="7">
        <f t="shared" si="6"/>
        <v>236.66062180536107</v>
      </c>
      <c r="I58" s="7">
        <f t="shared" si="6"/>
        <v>25.293313828557356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25.293313828557356</v>
      </c>
      <c r="W58" s="7">
        <f t="shared" si="6"/>
        <v>99.9999741660911</v>
      </c>
      <c r="X58" s="7">
        <f t="shared" si="6"/>
        <v>0</v>
      </c>
      <c r="Y58" s="7">
        <f t="shared" si="6"/>
        <v>0</v>
      </c>
      <c r="Z58" s="8">
        <f t="shared" si="6"/>
        <v>99.9999741660911</v>
      </c>
    </row>
    <row r="59" spans="1:26" ht="13.5">
      <c r="A59" s="37" t="s">
        <v>31</v>
      </c>
      <c r="B59" s="9">
        <f aca="true" t="shared" si="7" ref="B59:Z66">IF(B68=0,0,+(B77/B68)*100)</f>
        <v>37.137694507278596</v>
      </c>
      <c r="C59" s="9">
        <f t="shared" si="7"/>
        <v>0</v>
      </c>
      <c r="D59" s="2">
        <f t="shared" si="7"/>
        <v>99.9999645346431</v>
      </c>
      <c r="E59" s="10">
        <f t="shared" si="7"/>
        <v>99.9999645346431</v>
      </c>
      <c r="F59" s="10">
        <f t="shared" si="7"/>
        <v>1.4947532910132557</v>
      </c>
      <c r="G59" s="10">
        <f t="shared" si="7"/>
        <v>2976787.356321839</v>
      </c>
      <c r="H59" s="10">
        <f t="shared" si="7"/>
        <v>2760070.114942529</v>
      </c>
      <c r="I59" s="10">
        <f t="shared" si="7"/>
        <v>25.33094442746922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25.33094442746922</v>
      </c>
      <c r="W59" s="10">
        <f t="shared" si="7"/>
        <v>99.9999645346431</v>
      </c>
      <c r="X59" s="10">
        <f t="shared" si="7"/>
        <v>0</v>
      </c>
      <c r="Y59" s="10">
        <f t="shared" si="7"/>
        <v>0</v>
      </c>
      <c r="Z59" s="11">
        <f t="shared" si="7"/>
        <v>99.9999645346431</v>
      </c>
    </row>
    <row r="60" spans="1:26" ht="13.5">
      <c r="A60" s="38" t="s">
        <v>32</v>
      </c>
      <c r="B60" s="12">
        <f t="shared" si="7"/>
        <v>22.861783538536447</v>
      </c>
      <c r="C60" s="12">
        <f t="shared" si="7"/>
        <v>0</v>
      </c>
      <c r="D60" s="3">
        <f t="shared" si="7"/>
        <v>99.99997968350971</v>
      </c>
      <c r="E60" s="13">
        <f t="shared" si="7"/>
        <v>99.99997968350971</v>
      </c>
      <c r="F60" s="13">
        <f t="shared" si="7"/>
        <v>13.85922061154389</v>
      </c>
      <c r="G60" s="13">
        <f t="shared" si="7"/>
        <v>35.15686821678462</v>
      </c>
      <c r="H60" s="13">
        <f t="shared" si="7"/>
        <v>34.12419980548177</v>
      </c>
      <c r="I60" s="13">
        <f t="shared" si="7"/>
        <v>25.119227997336395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25.119227997336395</v>
      </c>
      <c r="W60" s="13">
        <f t="shared" si="7"/>
        <v>99.99997968350971</v>
      </c>
      <c r="X60" s="13">
        <f t="shared" si="7"/>
        <v>0</v>
      </c>
      <c r="Y60" s="13">
        <f t="shared" si="7"/>
        <v>0</v>
      </c>
      <c r="Z60" s="14">
        <f t="shared" si="7"/>
        <v>99.99997968350971</v>
      </c>
    </row>
    <row r="61" spans="1:26" ht="13.5">
      <c r="A61" s="39" t="s">
        <v>103</v>
      </c>
      <c r="B61" s="12">
        <f t="shared" si="7"/>
        <v>96.01493982937282</v>
      </c>
      <c r="C61" s="12">
        <f t="shared" si="7"/>
        <v>0</v>
      </c>
      <c r="D61" s="3">
        <f t="shared" si="7"/>
        <v>99.999788000848</v>
      </c>
      <c r="E61" s="13">
        <f t="shared" si="7"/>
        <v>99.999788000848</v>
      </c>
      <c r="F61" s="13">
        <f t="shared" si="7"/>
        <v>95.01384439193401</v>
      </c>
      <c r="G61" s="13">
        <f t="shared" si="7"/>
        <v>92.94976467198155</v>
      </c>
      <c r="H61" s="13">
        <f t="shared" si="7"/>
        <v>97.4199582299043</v>
      </c>
      <c r="I61" s="13">
        <f t="shared" si="7"/>
        <v>95.11085337021011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95.11085337021011</v>
      </c>
      <c r="W61" s="13">
        <f t="shared" si="7"/>
        <v>99.999788000848</v>
      </c>
      <c r="X61" s="13">
        <f t="shared" si="7"/>
        <v>0</v>
      </c>
      <c r="Y61" s="13">
        <f t="shared" si="7"/>
        <v>0</v>
      </c>
      <c r="Z61" s="14">
        <f t="shared" si="7"/>
        <v>99.999788000848</v>
      </c>
    </row>
    <row r="62" spans="1:26" ht="13.5">
      <c r="A62" s="39" t="s">
        <v>104</v>
      </c>
      <c r="B62" s="12">
        <f t="shared" si="7"/>
        <v>20.110174144632023</v>
      </c>
      <c r="C62" s="12">
        <f t="shared" si="7"/>
        <v>0</v>
      </c>
      <c r="D62" s="3">
        <f t="shared" si="7"/>
        <v>99.99994590617968</v>
      </c>
      <c r="E62" s="13">
        <f t="shared" si="7"/>
        <v>99.99994590617968</v>
      </c>
      <c r="F62" s="13">
        <f t="shared" si="7"/>
        <v>17.047553517622692</v>
      </c>
      <c r="G62" s="13">
        <f t="shared" si="7"/>
        <v>44.58627611825827</v>
      </c>
      <c r="H62" s="13">
        <f t="shared" si="7"/>
        <v>41.9301130786196</v>
      </c>
      <c r="I62" s="13">
        <f t="shared" si="7"/>
        <v>32.718912596297336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32.718912596297336</v>
      </c>
      <c r="W62" s="13">
        <f t="shared" si="7"/>
        <v>99.99994590617968</v>
      </c>
      <c r="X62" s="13">
        <f t="shared" si="7"/>
        <v>0</v>
      </c>
      <c r="Y62" s="13">
        <f t="shared" si="7"/>
        <v>0</v>
      </c>
      <c r="Z62" s="14">
        <f t="shared" si="7"/>
        <v>99.99994590617968</v>
      </c>
    </row>
    <row r="63" spans="1:26" ht="13.5">
      <c r="A63" s="39" t="s">
        <v>105</v>
      </c>
      <c r="B63" s="12">
        <f t="shared" si="7"/>
        <v>8.193566865775793</v>
      </c>
      <c r="C63" s="12">
        <f t="shared" si="7"/>
        <v>0</v>
      </c>
      <c r="D63" s="3">
        <f t="shared" si="7"/>
        <v>100.00005593811008</v>
      </c>
      <c r="E63" s="13">
        <f t="shared" si="7"/>
        <v>100.00005593811008</v>
      </c>
      <c r="F63" s="13">
        <f t="shared" si="7"/>
        <v>2.5688058316959688</v>
      </c>
      <c r="G63" s="13">
        <f t="shared" si="7"/>
        <v>8.533435442429955</v>
      </c>
      <c r="H63" s="13">
        <f t="shared" si="7"/>
        <v>11.376133330809562</v>
      </c>
      <c r="I63" s="13">
        <f t="shared" si="7"/>
        <v>5.812341585760353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5.812341585760353</v>
      </c>
      <c r="W63" s="13">
        <f t="shared" si="7"/>
        <v>100.00005593811008</v>
      </c>
      <c r="X63" s="13">
        <f t="shared" si="7"/>
        <v>0</v>
      </c>
      <c r="Y63" s="13">
        <f t="shared" si="7"/>
        <v>0</v>
      </c>
      <c r="Z63" s="14">
        <f t="shared" si="7"/>
        <v>100.00005593811008</v>
      </c>
    </row>
    <row r="64" spans="1:26" ht="13.5">
      <c r="A64" s="39" t="s">
        <v>106</v>
      </c>
      <c r="B64" s="12">
        <f t="shared" si="7"/>
        <v>16.209605581855392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9.976598057823066</v>
      </c>
      <c r="G64" s="13">
        <f t="shared" si="7"/>
        <v>16.534524947596456</v>
      </c>
      <c r="H64" s="13">
        <f t="shared" si="7"/>
        <v>22.165361396996055</v>
      </c>
      <c r="I64" s="13">
        <f t="shared" si="7"/>
        <v>15.856892401376172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15.856892401376172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28506883</v>
      </c>
      <c r="C67" s="24"/>
      <c r="D67" s="25">
        <v>30967052</v>
      </c>
      <c r="E67" s="26">
        <v>30967052</v>
      </c>
      <c r="F67" s="26">
        <v>23014570</v>
      </c>
      <c r="G67" s="26">
        <v>1265066</v>
      </c>
      <c r="H67" s="26">
        <v>1185580</v>
      </c>
      <c r="I67" s="26">
        <v>25465216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25465216</v>
      </c>
      <c r="W67" s="26">
        <v>7741763</v>
      </c>
      <c r="X67" s="26"/>
      <c r="Y67" s="25"/>
      <c r="Z67" s="27">
        <v>30967052</v>
      </c>
    </row>
    <row r="68" spans="1:26" ht="13.5" hidden="1">
      <c r="A68" s="37" t="s">
        <v>31</v>
      </c>
      <c r="B68" s="19">
        <v>12513542</v>
      </c>
      <c r="C68" s="19"/>
      <c r="D68" s="20">
        <v>11278612</v>
      </c>
      <c r="E68" s="21">
        <v>11278612</v>
      </c>
      <c r="F68" s="21">
        <v>20938840</v>
      </c>
      <c r="G68" s="21">
        <v>87</v>
      </c>
      <c r="H68" s="21">
        <v>87</v>
      </c>
      <c r="I68" s="21">
        <v>20939014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20939014</v>
      </c>
      <c r="W68" s="21">
        <v>2819653</v>
      </c>
      <c r="X68" s="21"/>
      <c r="Y68" s="20"/>
      <c r="Z68" s="23">
        <v>11278612</v>
      </c>
    </row>
    <row r="69" spans="1:26" ht="13.5" hidden="1">
      <c r="A69" s="38" t="s">
        <v>32</v>
      </c>
      <c r="B69" s="19">
        <v>15993341</v>
      </c>
      <c r="C69" s="19"/>
      <c r="D69" s="20">
        <v>19688440</v>
      </c>
      <c r="E69" s="21">
        <v>19688440</v>
      </c>
      <c r="F69" s="21">
        <v>2075730</v>
      </c>
      <c r="G69" s="21">
        <v>1264979</v>
      </c>
      <c r="H69" s="21">
        <v>1185493</v>
      </c>
      <c r="I69" s="21">
        <v>4526202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4526202</v>
      </c>
      <c r="W69" s="21">
        <v>4922110</v>
      </c>
      <c r="X69" s="21"/>
      <c r="Y69" s="20"/>
      <c r="Z69" s="23">
        <v>19688440</v>
      </c>
    </row>
    <row r="70" spans="1:26" ht="13.5" hidden="1">
      <c r="A70" s="39" t="s">
        <v>103</v>
      </c>
      <c r="B70" s="19">
        <v>1507380</v>
      </c>
      <c r="C70" s="19"/>
      <c r="D70" s="20">
        <v>1886800</v>
      </c>
      <c r="E70" s="21">
        <v>1886800</v>
      </c>
      <c r="F70" s="21">
        <v>137962</v>
      </c>
      <c r="G70" s="21">
        <v>145754</v>
      </c>
      <c r="H70" s="21">
        <v>142207</v>
      </c>
      <c r="I70" s="21">
        <v>425923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425923</v>
      </c>
      <c r="W70" s="21">
        <v>471700</v>
      </c>
      <c r="X70" s="21"/>
      <c r="Y70" s="20"/>
      <c r="Z70" s="23">
        <v>1886800</v>
      </c>
    </row>
    <row r="71" spans="1:26" ht="13.5" hidden="1">
      <c r="A71" s="39" t="s">
        <v>104</v>
      </c>
      <c r="B71" s="19">
        <v>6263357</v>
      </c>
      <c r="C71" s="19"/>
      <c r="D71" s="20">
        <v>7394560</v>
      </c>
      <c r="E71" s="21">
        <v>7394560</v>
      </c>
      <c r="F71" s="21">
        <v>571167</v>
      </c>
      <c r="G71" s="21">
        <v>449829</v>
      </c>
      <c r="H71" s="21">
        <v>392205</v>
      </c>
      <c r="I71" s="21">
        <v>1413201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1413201</v>
      </c>
      <c r="W71" s="21">
        <v>1848640</v>
      </c>
      <c r="X71" s="21"/>
      <c r="Y71" s="20"/>
      <c r="Z71" s="23">
        <v>7394560</v>
      </c>
    </row>
    <row r="72" spans="1:26" ht="13.5" hidden="1">
      <c r="A72" s="39" t="s">
        <v>105</v>
      </c>
      <c r="B72" s="19">
        <v>5537332</v>
      </c>
      <c r="C72" s="19"/>
      <c r="D72" s="20">
        <v>7150760</v>
      </c>
      <c r="E72" s="21">
        <v>7150760</v>
      </c>
      <c r="F72" s="21">
        <v>1095256</v>
      </c>
      <c r="G72" s="21">
        <v>441358</v>
      </c>
      <c r="H72" s="21">
        <v>422648</v>
      </c>
      <c r="I72" s="21">
        <v>1959262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1959262</v>
      </c>
      <c r="W72" s="21">
        <v>1787690</v>
      </c>
      <c r="X72" s="21"/>
      <c r="Y72" s="20"/>
      <c r="Z72" s="23">
        <v>7150760</v>
      </c>
    </row>
    <row r="73" spans="1:26" ht="13.5" hidden="1">
      <c r="A73" s="39" t="s">
        <v>106</v>
      </c>
      <c r="B73" s="19">
        <v>2685272</v>
      </c>
      <c r="C73" s="19"/>
      <c r="D73" s="20">
        <v>3256320</v>
      </c>
      <c r="E73" s="21">
        <v>3256320</v>
      </c>
      <c r="F73" s="21">
        <v>271345</v>
      </c>
      <c r="G73" s="21">
        <v>228038</v>
      </c>
      <c r="H73" s="21">
        <v>228433</v>
      </c>
      <c r="I73" s="21">
        <v>727816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727816</v>
      </c>
      <c r="W73" s="21">
        <v>814080</v>
      </c>
      <c r="X73" s="21"/>
      <c r="Y73" s="20"/>
      <c r="Z73" s="23">
        <v>3256320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8303604</v>
      </c>
      <c r="C76" s="32"/>
      <c r="D76" s="33">
        <v>30967044</v>
      </c>
      <c r="E76" s="34">
        <v>30967044</v>
      </c>
      <c r="F76" s="34">
        <v>600664</v>
      </c>
      <c r="G76" s="34">
        <v>3034532</v>
      </c>
      <c r="H76" s="34">
        <v>2805801</v>
      </c>
      <c r="I76" s="34">
        <v>6440997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6440997</v>
      </c>
      <c r="W76" s="34">
        <v>7741761</v>
      </c>
      <c r="X76" s="34"/>
      <c r="Y76" s="33"/>
      <c r="Z76" s="35">
        <v>30967044</v>
      </c>
    </row>
    <row r="77" spans="1:26" ht="13.5" hidden="1">
      <c r="A77" s="37" t="s">
        <v>31</v>
      </c>
      <c r="B77" s="19">
        <v>4647241</v>
      </c>
      <c r="C77" s="19"/>
      <c r="D77" s="20">
        <v>11278608</v>
      </c>
      <c r="E77" s="21">
        <v>11278608</v>
      </c>
      <c r="F77" s="21">
        <v>312984</v>
      </c>
      <c r="G77" s="21">
        <v>2589805</v>
      </c>
      <c r="H77" s="21">
        <v>2401261</v>
      </c>
      <c r="I77" s="21">
        <v>5304050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5304050</v>
      </c>
      <c r="W77" s="21">
        <v>2819652</v>
      </c>
      <c r="X77" s="21"/>
      <c r="Y77" s="20"/>
      <c r="Z77" s="23">
        <v>11278608</v>
      </c>
    </row>
    <row r="78" spans="1:26" ht="13.5" hidden="1">
      <c r="A78" s="38" t="s">
        <v>32</v>
      </c>
      <c r="B78" s="19">
        <v>3656363</v>
      </c>
      <c r="C78" s="19"/>
      <c r="D78" s="20">
        <v>19688436</v>
      </c>
      <c r="E78" s="21">
        <v>19688436</v>
      </c>
      <c r="F78" s="21">
        <v>287680</v>
      </c>
      <c r="G78" s="21">
        <v>444727</v>
      </c>
      <c r="H78" s="21">
        <v>404540</v>
      </c>
      <c r="I78" s="21">
        <v>1136947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1136947</v>
      </c>
      <c r="W78" s="21">
        <v>4922109</v>
      </c>
      <c r="X78" s="21"/>
      <c r="Y78" s="20"/>
      <c r="Z78" s="23">
        <v>19688436</v>
      </c>
    </row>
    <row r="79" spans="1:26" ht="13.5" hidden="1">
      <c r="A79" s="39" t="s">
        <v>103</v>
      </c>
      <c r="B79" s="19">
        <v>1447310</v>
      </c>
      <c r="C79" s="19"/>
      <c r="D79" s="20">
        <v>1886796</v>
      </c>
      <c r="E79" s="21">
        <v>1886796</v>
      </c>
      <c r="F79" s="21">
        <v>131083</v>
      </c>
      <c r="G79" s="21">
        <v>135478</v>
      </c>
      <c r="H79" s="21">
        <v>138538</v>
      </c>
      <c r="I79" s="21">
        <v>405099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405099</v>
      </c>
      <c r="W79" s="21">
        <v>471699</v>
      </c>
      <c r="X79" s="21"/>
      <c r="Y79" s="20"/>
      <c r="Z79" s="23">
        <v>1886796</v>
      </c>
    </row>
    <row r="80" spans="1:26" ht="13.5" hidden="1">
      <c r="A80" s="39" t="s">
        <v>104</v>
      </c>
      <c r="B80" s="19">
        <v>1259572</v>
      </c>
      <c r="C80" s="19"/>
      <c r="D80" s="20">
        <v>7394556</v>
      </c>
      <c r="E80" s="21">
        <v>7394556</v>
      </c>
      <c r="F80" s="21">
        <v>97370</v>
      </c>
      <c r="G80" s="21">
        <v>200562</v>
      </c>
      <c r="H80" s="21">
        <v>164452</v>
      </c>
      <c r="I80" s="21">
        <v>462384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462384</v>
      </c>
      <c r="W80" s="21">
        <v>1848639</v>
      </c>
      <c r="X80" s="21"/>
      <c r="Y80" s="20"/>
      <c r="Z80" s="23">
        <v>7394556</v>
      </c>
    </row>
    <row r="81" spans="1:26" ht="13.5" hidden="1">
      <c r="A81" s="39" t="s">
        <v>105</v>
      </c>
      <c r="B81" s="19">
        <v>453705</v>
      </c>
      <c r="C81" s="19"/>
      <c r="D81" s="20">
        <v>7150764</v>
      </c>
      <c r="E81" s="21">
        <v>7150764</v>
      </c>
      <c r="F81" s="21">
        <v>28135</v>
      </c>
      <c r="G81" s="21">
        <v>37663</v>
      </c>
      <c r="H81" s="21">
        <v>48081</v>
      </c>
      <c r="I81" s="21">
        <v>113879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113879</v>
      </c>
      <c r="W81" s="21">
        <v>1787691</v>
      </c>
      <c r="X81" s="21"/>
      <c r="Y81" s="20"/>
      <c r="Z81" s="23">
        <v>7150764</v>
      </c>
    </row>
    <row r="82" spans="1:26" ht="13.5" hidden="1">
      <c r="A82" s="39" t="s">
        <v>106</v>
      </c>
      <c r="B82" s="19">
        <v>435272</v>
      </c>
      <c r="C82" s="19"/>
      <c r="D82" s="20">
        <v>3256320</v>
      </c>
      <c r="E82" s="21">
        <v>3256320</v>
      </c>
      <c r="F82" s="21">
        <v>27071</v>
      </c>
      <c r="G82" s="21">
        <v>37705</v>
      </c>
      <c r="H82" s="21">
        <v>50633</v>
      </c>
      <c r="I82" s="21">
        <v>115409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115409</v>
      </c>
      <c r="W82" s="21">
        <v>814080</v>
      </c>
      <c r="X82" s="21"/>
      <c r="Y82" s="20"/>
      <c r="Z82" s="23">
        <v>3256320</v>
      </c>
    </row>
    <row r="83" spans="1:26" ht="13.5" hidden="1">
      <c r="A83" s="39" t="s">
        <v>107</v>
      </c>
      <c r="B83" s="19">
        <v>60504</v>
      </c>
      <c r="C83" s="19"/>
      <c r="D83" s="20"/>
      <c r="E83" s="21"/>
      <c r="F83" s="21">
        <v>4021</v>
      </c>
      <c r="G83" s="21">
        <v>33319</v>
      </c>
      <c r="H83" s="21">
        <v>2836</v>
      </c>
      <c r="I83" s="21">
        <v>40176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40176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24734089</v>
      </c>
      <c r="D5" s="158">
        <f>SUM(D6:D8)</f>
        <v>0</v>
      </c>
      <c r="E5" s="159">
        <f t="shared" si="0"/>
        <v>43298224</v>
      </c>
      <c r="F5" s="105">
        <f t="shared" si="0"/>
        <v>43298224</v>
      </c>
      <c r="G5" s="105">
        <f t="shared" si="0"/>
        <v>20953996</v>
      </c>
      <c r="H5" s="105">
        <f t="shared" si="0"/>
        <v>279574</v>
      </c>
      <c r="I5" s="105">
        <f t="shared" si="0"/>
        <v>10210999</v>
      </c>
      <c r="J5" s="105">
        <f t="shared" si="0"/>
        <v>31444569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31444569</v>
      </c>
      <c r="X5" s="105">
        <f t="shared" si="0"/>
        <v>10824556</v>
      </c>
      <c r="Y5" s="105">
        <f t="shared" si="0"/>
        <v>20620013</v>
      </c>
      <c r="Z5" s="142">
        <f>+IF(X5&lt;&gt;0,+(Y5/X5)*100,0)</f>
        <v>190.4929218343921</v>
      </c>
      <c r="AA5" s="158">
        <f>SUM(AA6:AA8)</f>
        <v>43298224</v>
      </c>
    </row>
    <row r="6" spans="1:27" ht="13.5">
      <c r="A6" s="143" t="s">
        <v>75</v>
      </c>
      <c r="B6" s="141"/>
      <c r="C6" s="160">
        <v>2411699</v>
      </c>
      <c r="D6" s="160"/>
      <c r="E6" s="161">
        <v>22275904</v>
      </c>
      <c r="F6" s="65">
        <v>22275904</v>
      </c>
      <c r="G6" s="65">
        <v>-40954</v>
      </c>
      <c r="H6" s="65">
        <v>-40954</v>
      </c>
      <c r="I6" s="65">
        <v>9240799</v>
      </c>
      <c r="J6" s="65">
        <v>9158891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>
        <v>9158891</v>
      </c>
      <c r="X6" s="65">
        <v>5568976</v>
      </c>
      <c r="Y6" s="65">
        <v>3589915</v>
      </c>
      <c r="Z6" s="145">
        <v>64.46</v>
      </c>
      <c r="AA6" s="160">
        <v>22275904</v>
      </c>
    </row>
    <row r="7" spans="1:27" ht="13.5">
      <c r="A7" s="143" t="s">
        <v>76</v>
      </c>
      <c r="B7" s="141"/>
      <c r="C7" s="162">
        <v>20323738</v>
      </c>
      <c r="D7" s="162"/>
      <c r="E7" s="163">
        <v>20771308</v>
      </c>
      <c r="F7" s="164">
        <v>20771308</v>
      </c>
      <c r="G7" s="164">
        <v>20994135</v>
      </c>
      <c r="H7" s="164">
        <v>319749</v>
      </c>
      <c r="I7" s="164">
        <v>969177</v>
      </c>
      <c r="J7" s="164">
        <v>22283061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>
        <v>22283061</v>
      </c>
      <c r="X7" s="164">
        <v>5192827</v>
      </c>
      <c r="Y7" s="164">
        <v>17090234</v>
      </c>
      <c r="Z7" s="146">
        <v>329.11</v>
      </c>
      <c r="AA7" s="162">
        <v>20771308</v>
      </c>
    </row>
    <row r="8" spans="1:27" ht="13.5">
      <c r="A8" s="143" t="s">
        <v>77</v>
      </c>
      <c r="B8" s="141"/>
      <c r="C8" s="160">
        <v>1998652</v>
      </c>
      <c r="D8" s="160"/>
      <c r="E8" s="161">
        <v>251012</v>
      </c>
      <c r="F8" s="65">
        <v>251012</v>
      </c>
      <c r="G8" s="65">
        <v>815</v>
      </c>
      <c r="H8" s="65">
        <v>779</v>
      </c>
      <c r="I8" s="65">
        <v>1023</v>
      </c>
      <c r="J8" s="65">
        <v>2617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2617</v>
      </c>
      <c r="X8" s="65">
        <v>62753</v>
      </c>
      <c r="Y8" s="65">
        <v>-60136</v>
      </c>
      <c r="Z8" s="145">
        <v>-95.83</v>
      </c>
      <c r="AA8" s="160">
        <v>251012</v>
      </c>
    </row>
    <row r="9" spans="1:27" ht="13.5">
      <c r="A9" s="140" t="s">
        <v>78</v>
      </c>
      <c r="B9" s="141"/>
      <c r="C9" s="158">
        <f aca="true" t="shared" si="1" ref="C9:Y9">SUM(C10:C14)</f>
        <v>35856642</v>
      </c>
      <c r="D9" s="158">
        <f>SUM(D10:D14)</f>
        <v>0</v>
      </c>
      <c r="E9" s="159">
        <f t="shared" si="1"/>
        <v>5884799</v>
      </c>
      <c r="F9" s="105">
        <f t="shared" si="1"/>
        <v>5884799</v>
      </c>
      <c r="G9" s="105">
        <f t="shared" si="1"/>
        <v>27373</v>
      </c>
      <c r="H9" s="105">
        <f t="shared" si="1"/>
        <v>2079049</v>
      </c>
      <c r="I9" s="105">
        <f t="shared" si="1"/>
        <v>516393</v>
      </c>
      <c r="J9" s="105">
        <f t="shared" si="1"/>
        <v>2622815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2622815</v>
      </c>
      <c r="X9" s="105">
        <f t="shared" si="1"/>
        <v>1471200</v>
      </c>
      <c r="Y9" s="105">
        <f t="shared" si="1"/>
        <v>1151615</v>
      </c>
      <c r="Z9" s="142">
        <f>+IF(X9&lt;&gt;0,+(Y9/X9)*100,0)</f>
        <v>78.27725666122893</v>
      </c>
      <c r="AA9" s="158">
        <f>SUM(AA10:AA14)</f>
        <v>5884799</v>
      </c>
    </row>
    <row r="10" spans="1:27" ht="13.5">
      <c r="A10" s="143" t="s">
        <v>79</v>
      </c>
      <c r="B10" s="141"/>
      <c r="C10" s="160">
        <v>2405377</v>
      </c>
      <c r="D10" s="160"/>
      <c r="E10" s="161">
        <v>2155964</v>
      </c>
      <c r="F10" s="65">
        <v>2155964</v>
      </c>
      <c r="G10" s="65">
        <v>8938</v>
      </c>
      <c r="H10" s="65">
        <v>14348</v>
      </c>
      <c r="I10" s="65">
        <v>13539</v>
      </c>
      <c r="J10" s="65">
        <v>36825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>
        <v>36825</v>
      </c>
      <c r="X10" s="65">
        <v>538991</v>
      </c>
      <c r="Y10" s="65">
        <v>-502166</v>
      </c>
      <c r="Z10" s="145">
        <v>-93.17</v>
      </c>
      <c r="AA10" s="160">
        <v>2155964</v>
      </c>
    </row>
    <row r="11" spans="1:27" ht="13.5">
      <c r="A11" s="143" t="s">
        <v>80</v>
      </c>
      <c r="B11" s="141"/>
      <c r="C11" s="160">
        <v>1545842</v>
      </c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>
        <v>2402231</v>
      </c>
      <c r="D12" s="160"/>
      <c r="E12" s="161">
        <v>3728835</v>
      </c>
      <c r="F12" s="65">
        <v>3728835</v>
      </c>
      <c r="G12" s="65">
        <v>18435</v>
      </c>
      <c r="H12" s="65">
        <v>18100</v>
      </c>
      <c r="I12" s="65">
        <v>21900</v>
      </c>
      <c r="J12" s="65">
        <v>58435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>
        <v>58435</v>
      </c>
      <c r="X12" s="65">
        <v>932209</v>
      </c>
      <c r="Y12" s="65">
        <v>-873774</v>
      </c>
      <c r="Z12" s="145">
        <v>-93.73</v>
      </c>
      <c r="AA12" s="160">
        <v>3728835</v>
      </c>
    </row>
    <row r="13" spans="1:27" ht="13.5">
      <c r="A13" s="143" t="s">
        <v>82</v>
      </c>
      <c r="B13" s="141"/>
      <c r="C13" s="160">
        <v>29503192</v>
      </c>
      <c r="D13" s="160"/>
      <c r="E13" s="161"/>
      <c r="F13" s="65"/>
      <c r="G13" s="65"/>
      <c r="H13" s="65">
        <v>2046601</v>
      </c>
      <c r="I13" s="65">
        <v>480954</v>
      </c>
      <c r="J13" s="65">
        <v>2527555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>
        <v>2527555</v>
      </c>
      <c r="X13" s="65"/>
      <c r="Y13" s="65">
        <v>2527555</v>
      </c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9222979</v>
      </c>
      <c r="D15" s="158">
        <f>SUM(D16:D18)</f>
        <v>0</v>
      </c>
      <c r="E15" s="159">
        <f t="shared" si="2"/>
        <v>15832720</v>
      </c>
      <c r="F15" s="105">
        <f t="shared" si="2"/>
        <v>15832720</v>
      </c>
      <c r="G15" s="105">
        <f t="shared" si="2"/>
        <v>416696</v>
      </c>
      <c r="H15" s="105">
        <f t="shared" si="2"/>
        <v>958928</v>
      </c>
      <c r="I15" s="105">
        <f t="shared" si="2"/>
        <v>496268</v>
      </c>
      <c r="J15" s="105">
        <f t="shared" si="2"/>
        <v>1871892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1871892</v>
      </c>
      <c r="X15" s="105">
        <f t="shared" si="2"/>
        <v>3958180</v>
      </c>
      <c r="Y15" s="105">
        <f t="shared" si="2"/>
        <v>-2086288</v>
      </c>
      <c r="Z15" s="142">
        <f>+IF(X15&lt;&gt;0,+(Y15/X15)*100,0)</f>
        <v>-52.70826490963019</v>
      </c>
      <c r="AA15" s="158">
        <f>SUM(AA16:AA18)</f>
        <v>15832720</v>
      </c>
    </row>
    <row r="16" spans="1:27" ht="13.5">
      <c r="A16" s="143" t="s">
        <v>85</v>
      </c>
      <c r="B16" s="141"/>
      <c r="C16" s="160">
        <v>2417604</v>
      </c>
      <c r="D16" s="160"/>
      <c r="E16" s="161">
        <v>169432</v>
      </c>
      <c r="F16" s="65">
        <v>169432</v>
      </c>
      <c r="G16" s="65">
        <v>4889</v>
      </c>
      <c r="H16" s="65">
        <v>5123</v>
      </c>
      <c r="I16" s="65">
        <v>568441</v>
      </c>
      <c r="J16" s="65">
        <v>578453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>
        <v>578453</v>
      </c>
      <c r="X16" s="65">
        <v>42358</v>
      </c>
      <c r="Y16" s="65">
        <v>536095</v>
      </c>
      <c r="Z16" s="145">
        <v>1265.63</v>
      </c>
      <c r="AA16" s="160">
        <v>169432</v>
      </c>
    </row>
    <row r="17" spans="1:27" ht="13.5">
      <c r="A17" s="143" t="s">
        <v>86</v>
      </c>
      <c r="B17" s="141"/>
      <c r="C17" s="160">
        <v>6805375</v>
      </c>
      <c r="D17" s="160"/>
      <c r="E17" s="161">
        <v>15663288</v>
      </c>
      <c r="F17" s="65">
        <v>15663288</v>
      </c>
      <c r="G17" s="65">
        <v>411807</v>
      </c>
      <c r="H17" s="65">
        <v>953805</v>
      </c>
      <c r="I17" s="65">
        <v>-72173</v>
      </c>
      <c r="J17" s="65">
        <v>1293439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>
        <v>1293439</v>
      </c>
      <c r="X17" s="65">
        <v>3915822</v>
      </c>
      <c r="Y17" s="65">
        <v>-2622383</v>
      </c>
      <c r="Z17" s="145">
        <v>-66.97</v>
      </c>
      <c r="AA17" s="160">
        <v>15663288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37909857</v>
      </c>
      <c r="D19" s="158">
        <f>SUM(D20:D23)</f>
        <v>0</v>
      </c>
      <c r="E19" s="159">
        <f t="shared" si="3"/>
        <v>30933742</v>
      </c>
      <c r="F19" s="105">
        <f t="shared" si="3"/>
        <v>30933742</v>
      </c>
      <c r="G19" s="105">
        <f t="shared" si="3"/>
        <v>2077408</v>
      </c>
      <c r="H19" s="105">
        <f t="shared" si="3"/>
        <v>1432089</v>
      </c>
      <c r="I19" s="105">
        <f t="shared" si="3"/>
        <v>4597696</v>
      </c>
      <c r="J19" s="105">
        <f t="shared" si="3"/>
        <v>8107193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8107193</v>
      </c>
      <c r="X19" s="105">
        <f t="shared" si="3"/>
        <v>7733436</v>
      </c>
      <c r="Y19" s="105">
        <f t="shared" si="3"/>
        <v>373757</v>
      </c>
      <c r="Z19" s="142">
        <f>+IF(X19&lt;&gt;0,+(Y19/X19)*100,0)</f>
        <v>4.833000492924491</v>
      </c>
      <c r="AA19" s="158">
        <f>SUM(AA20:AA23)</f>
        <v>30933742</v>
      </c>
    </row>
    <row r="20" spans="1:27" ht="13.5">
      <c r="A20" s="143" t="s">
        <v>89</v>
      </c>
      <c r="B20" s="141"/>
      <c r="C20" s="160">
        <v>3722521</v>
      </c>
      <c r="D20" s="160"/>
      <c r="E20" s="161">
        <v>4388612</v>
      </c>
      <c r="F20" s="65">
        <v>4388612</v>
      </c>
      <c r="G20" s="65">
        <v>139552</v>
      </c>
      <c r="H20" s="65">
        <v>153482</v>
      </c>
      <c r="I20" s="65">
        <v>1182955</v>
      </c>
      <c r="J20" s="65">
        <v>1475989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>
        <v>1475989</v>
      </c>
      <c r="X20" s="65">
        <v>1097153</v>
      </c>
      <c r="Y20" s="65">
        <v>378836</v>
      </c>
      <c r="Z20" s="145">
        <v>34.53</v>
      </c>
      <c r="AA20" s="160">
        <v>4388612</v>
      </c>
    </row>
    <row r="21" spans="1:27" ht="13.5">
      <c r="A21" s="143" t="s">
        <v>90</v>
      </c>
      <c r="B21" s="141"/>
      <c r="C21" s="160">
        <v>23260815</v>
      </c>
      <c r="D21" s="160"/>
      <c r="E21" s="161">
        <v>14784324</v>
      </c>
      <c r="F21" s="65">
        <v>14784324</v>
      </c>
      <c r="G21" s="65">
        <v>571167</v>
      </c>
      <c r="H21" s="65">
        <v>609129</v>
      </c>
      <c r="I21" s="65">
        <v>2202252</v>
      </c>
      <c r="J21" s="65">
        <v>3382548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>
        <v>3382548</v>
      </c>
      <c r="X21" s="65">
        <v>3696081</v>
      </c>
      <c r="Y21" s="65">
        <v>-313533</v>
      </c>
      <c r="Z21" s="145">
        <v>-8.48</v>
      </c>
      <c r="AA21" s="160">
        <v>14784324</v>
      </c>
    </row>
    <row r="22" spans="1:27" ht="13.5">
      <c r="A22" s="143" t="s">
        <v>91</v>
      </c>
      <c r="B22" s="141"/>
      <c r="C22" s="162">
        <v>7572730</v>
      </c>
      <c r="D22" s="162"/>
      <c r="E22" s="163">
        <v>8092782</v>
      </c>
      <c r="F22" s="164">
        <v>8092782</v>
      </c>
      <c r="G22" s="164">
        <v>1095256</v>
      </c>
      <c r="H22" s="164">
        <v>441358</v>
      </c>
      <c r="I22" s="164">
        <v>815163</v>
      </c>
      <c r="J22" s="164">
        <v>2351777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>
        <v>2351777</v>
      </c>
      <c r="X22" s="164">
        <v>2023196</v>
      </c>
      <c r="Y22" s="164">
        <v>328581</v>
      </c>
      <c r="Z22" s="146">
        <v>16.24</v>
      </c>
      <c r="AA22" s="162">
        <v>8092782</v>
      </c>
    </row>
    <row r="23" spans="1:27" ht="13.5">
      <c r="A23" s="143" t="s">
        <v>92</v>
      </c>
      <c r="B23" s="141"/>
      <c r="C23" s="160">
        <v>3353791</v>
      </c>
      <c r="D23" s="160"/>
      <c r="E23" s="161">
        <v>3668024</v>
      </c>
      <c r="F23" s="65">
        <v>3668024</v>
      </c>
      <c r="G23" s="65">
        <v>271433</v>
      </c>
      <c r="H23" s="65">
        <v>228120</v>
      </c>
      <c r="I23" s="65">
        <v>397326</v>
      </c>
      <c r="J23" s="65">
        <v>896879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>
        <v>896879</v>
      </c>
      <c r="X23" s="65">
        <v>917006</v>
      </c>
      <c r="Y23" s="65">
        <v>-20127</v>
      </c>
      <c r="Z23" s="145">
        <v>-2.19</v>
      </c>
      <c r="AA23" s="160">
        <v>3668024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107723567</v>
      </c>
      <c r="D25" s="177">
        <f>+D5+D9+D15+D19+D24</f>
        <v>0</v>
      </c>
      <c r="E25" s="178">
        <f t="shared" si="4"/>
        <v>95949485</v>
      </c>
      <c r="F25" s="78">
        <f t="shared" si="4"/>
        <v>95949485</v>
      </c>
      <c r="G25" s="78">
        <f t="shared" si="4"/>
        <v>23475473</v>
      </c>
      <c r="H25" s="78">
        <f t="shared" si="4"/>
        <v>4749640</v>
      </c>
      <c r="I25" s="78">
        <f t="shared" si="4"/>
        <v>15821356</v>
      </c>
      <c r="J25" s="78">
        <f t="shared" si="4"/>
        <v>44046469</v>
      </c>
      <c r="K25" s="78">
        <f t="shared" si="4"/>
        <v>0</v>
      </c>
      <c r="L25" s="78">
        <f t="shared" si="4"/>
        <v>0</v>
      </c>
      <c r="M25" s="78">
        <f t="shared" si="4"/>
        <v>0</v>
      </c>
      <c r="N25" s="78">
        <f t="shared" si="4"/>
        <v>0</v>
      </c>
      <c r="O25" s="78">
        <f t="shared" si="4"/>
        <v>0</v>
      </c>
      <c r="P25" s="78">
        <f t="shared" si="4"/>
        <v>0</v>
      </c>
      <c r="Q25" s="78">
        <f t="shared" si="4"/>
        <v>0</v>
      </c>
      <c r="R25" s="78">
        <f t="shared" si="4"/>
        <v>0</v>
      </c>
      <c r="S25" s="78">
        <f t="shared" si="4"/>
        <v>0</v>
      </c>
      <c r="T25" s="78">
        <f t="shared" si="4"/>
        <v>0</v>
      </c>
      <c r="U25" s="78">
        <f t="shared" si="4"/>
        <v>0</v>
      </c>
      <c r="V25" s="78">
        <f t="shared" si="4"/>
        <v>0</v>
      </c>
      <c r="W25" s="78">
        <f t="shared" si="4"/>
        <v>44046469</v>
      </c>
      <c r="X25" s="78">
        <f t="shared" si="4"/>
        <v>23987372</v>
      </c>
      <c r="Y25" s="78">
        <f t="shared" si="4"/>
        <v>20059097</v>
      </c>
      <c r="Z25" s="179">
        <f>+IF(X25&lt;&gt;0,+(Y25/X25)*100,0)</f>
        <v>83.62357076881952</v>
      </c>
      <c r="AA25" s="177">
        <f>+AA5+AA9+AA15+AA19+AA24</f>
        <v>95949485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-20260202</v>
      </c>
      <c r="D28" s="158">
        <f>SUM(D29:D31)</f>
        <v>0</v>
      </c>
      <c r="E28" s="159">
        <f t="shared" si="5"/>
        <v>35346849</v>
      </c>
      <c r="F28" s="105">
        <f t="shared" si="5"/>
        <v>35346849</v>
      </c>
      <c r="G28" s="105">
        <f t="shared" si="5"/>
        <v>12033142</v>
      </c>
      <c r="H28" s="105">
        <f t="shared" si="5"/>
        <v>2290328</v>
      </c>
      <c r="I28" s="105">
        <f t="shared" si="5"/>
        <v>2617216</v>
      </c>
      <c r="J28" s="105">
        <f t="shared" si="5"/>
        <v>16940686</v>
      </c>
      <c r="K28" s="105">
        <f t="shared" si="5"/>
        <v>0</v>
      </c>
      <c r="L28" s="105">
        <f t="shared" si="5"/>
        <v>0</v>
      </c>
      <c r="M28" s="105">
        <f t="shared" si="5"/>
        <v>0</v>
      </c>
      <c r="N28" s="105">
        <f t="shared" si="5"/>
        <v>0</v>
      </c>
      <c r="O28" s="105">
        <f t="shared" si="5"/>
        <v>0</v>
      </c>
      <c r="P28" s="105">
        <f t="shared" si="5"/>
        <v>0</v>
      </c>
      <c r="Q28" s="105">
        <f t="shared" si="5"/>
        <v>0</v>
      </c>
      <c r="R28" s="105">
        <f t="shared" si="5"/>
        <v>0</v>
      </c>
      <c r="S28" s="105">
        <f t="shared" si="5"/>
        <v>0</v>
      </c>
      <c r="T28" s="105">
        <f t="shared" si="5"/>
        <v>0</v>
      </c>
      <c r="U28" s="105">
        <f t="shared" si="5"/>
        <v>0</v>
      </c>
      <c r="V28" s="105">
        <f t="shared" si="5"/>
        <v>0</v>
      </c>
      <c r="W28" s="105">
        <f t="shared" si="5"/>
        <v>16940686</v>
      </c>
      <c r="X28" s="105">
        <f t="shared" si="5"/>
        <v>8836713</v>
      </c>
      <c r="Y28" s="105">
        <f t="shared" si="5"/>
        <v>8103973</v>
      </c>
      <c r="Z28" s="142">
        <f>+IF(X28&lt;&gt;0,+(Y28/X28)*100,0)</f>
        <v>91.70800273812219</v>
      </c>
      <c r="AA28" s="158">
        <f>SUM(AA29:AA31)</f>
        <v>35346849</v>
      </c>
    </row>
    <row r="29" spans="1:27" ht="13.5">
      <c r="A29" s="143" t="s">
        <v>75</v>
      </c>
      <c r="B29" s="141"/>
      <c r="C29" s="160">
        <v>7923488</v>
      </c>
      <c r="D29" s="160"/>
      <c r="E29" s="161">
        <v>7183251</v>
      </c>
      <c r="F29" s="65">
        <v>7183251</v>
      </c>
      <c r="G29" s="65">
        <v>10337500</v>
      </c>
      <c r="H29" s="65">
        <v>518803</v>
      </c>
      <c r="I29" s="65">
        <v>556656</v>
      </c>
      <c r="J29" s="65">
        <v>11412959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>
        <v>11412959</v>
      </c>
      <c r="X29" s="65">
        <v>1795813</v>
      </c>
      <c r="Y29" s="65">
        <v>9617146</v>
      </c>
      <c r="Z29" s="145">
        <v>535.53</v>
      </c>
      <c r="AA29" s="160">
        <v>7183251</v>
      </c>
    </row>
    <row r="30" spans="1:27" ht="13.5">
      <c r="A30" s="143" t="s">
        <v>76</v>
      </c>
      <c r="B30" s="141"/>
      <c r="C30" s="162">
        <v>-38729562</v>
      </c>
      <c r="D30" s="162"/>
      <c r="E30" s="163">
        <v>16553064</v>
      </c>
      <c r="F30" s="164">
        <v>16553064</v>
      </c>
      <c r="G30" s="164">
        <v>643059</v>
      </c>
      <c r="H30" s="164">
        <v>745302</v>
      </c>
      <c r="I30" s="164">
        <v>1039256</v>
      </c>
      <c r="J30" s="164">
        <v>2427617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>
        <v>2427617</v>
      </c>
      <c r="X30" s="164">
        <v>4138266</v>
      </c>
      <c r="Y30" s="164">
        <v>-1710649</v>
      </c>
      <c r="Z30" s="146">
        <v>-41.34</v>
      </c>
      <c r="AA30" s="162">
        <v>16553064</v>
      </c>
    </row>
    <row r="31" spans="1:27" ht="13.5">
      <c r="A31" s="143" t="s">
        <v>77</v>
      </c>
      <c r="B31" s="141"/>
      <c r="C31" s="160">
        <v>10545872</v>
      </c>
      <c r="D31" s="160"/>
      <c r="E31" s="161">
        <v>11610534</v>
      </c>
      <c r="F31" s="65">
        <v>11610534</v>
      </c>
      <c r="G31" s="65">
        <v>1052583</v>
      </c>
      <c r="H31" s="65">
        <v>1026223</v>
      </c>
      <c r="I31" s="65">
        <v>1021304</v>
      </c>
      <c r="J31" s="65">
        <v>3100110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>
        <v>3100110</v>
      </c>
      <c r="X31" s="65">
        <v>2902634</v>
      </c>
      <c r="Y31" s="65">
        <v>197476</v>
      </c>
      <c r="Z31" s="145">
        <v>6.8</v>
      </c>
      <c r="AA31" s="160">
        <v>11610534</v>
      </c>
    </row>
    <row r="32" spans="1:27" ht="13.5">
      <c r="A32" s="140" t="s">
        <v>78</v>
      </c>
      <c r="B32" s="141"/>
      <c r="C32" s="158">
        <f aca="true" t="shared" si="6" ref="C32:Y32">SUM(C33:C37)</f>
        <v>35402522</v>
      </c>
      <c r="D32" s="158">
        <f>SUM(D33:D37)</f>
        <v>0</v>
      </c>
      <c r="E32" s="159">
        <f t="shared" si="6"/>
        <v>8001841</v>
      </c>
      <c r="F32" s="105">
        <f t="shared" si="6"/>
        <v>8001841</v>
      </c>
      <c r="G32" s="105">
        <f t="shared" si="6"/>
        <v>2739591</v>
      </c>
      <c r="H32" s="105">
        <f t="shared" si="6"/>
        <v>349522</v>
      </c>
      <c r="I32" s="105">
        <f t="shared" si="6"/>
        <v>1004078</v>
      </c>
      <c r="J32" s="105">
        <f t="shared" si="6"/>
        <v>4093191</v>
      </c>
      <c r="K32" s="105">
        <f t="shared" si="6"/>
        <v>0</v>
      </c>
      <c r="L32" s="105">
        <f t="shared" si="6"/>
        <v>0</v>
      </c>
      <c r="M32" s="105">
        <f t="shared" si="6"/>
        <v>0</v>
      </c>
      <c r="N32" s="105">
        <f t="shared" si="6"/>
        <v>0</v>
      </c>
      <c r="O32" s="105">
        <f t="shared" si="6"/>
        <v>0</v>
      </c>
      <c r="P32" s="105">
        <f t="shared" si="6"/>
        <v>0</v>
      </c>
      <c r="Q32" s="105">
        <f t="shared" si="6"/>
        <v>0</v>
      </c>
      <c r="R32" s="105">
        <f t="shared" si="6"/>
        <v>0</v>
      </c>
      <c r="S32" s="105">
        <f t="shared" si="6"/>
        <v>0</v>
      </c>
      <c r="T32" s="105">
        <f t="shared" si="6"/>
        <v>0</v>
      </c>
      <c r="U32" s="105">
        <f t="shared" si="6"/>
        <v>0</v>
      </c>
      <c r="V32" s="105">
        <f t="shared" si="6"/>
        <v>0</v>
      </c>
      <c r="W32" s="105">
        <f t="shared" si="6"/>
        <v>4093191</v>
      </c>
      <c r="X32" s="105">
        <f t="shared" si="6"/>
        <v>2000461</v>
      </c>
      <c r="Y32" s="105">
        <f t="shared" si="6"/>
        <v>2092730</v>
      </c>
      <c r="Z32" s="142">
        <f>+IF(X32&lt;&gt;0,+(Y32/X32)*100,0)</f>
        <v>104.61238684483227</v>
      </c>
      <c r="AA32" s="158">
        <f>SUM(AA33:AA37)</f>
        <v>8001841</v>
      </c>
    </row>
    <row r="33" spans="1:27" ht="13.5">
      <c r="A33" s="143" t="s">
        <v>79</v>
      </c>
      <c r="B33" s="141"/>
      <c r="C33" s="160">
        <v>3168670</v>
      </c>
      <c r="D33" s="160"/>
      <c r="E33" s="161">
        <v>3671193</v>
      </c>
      <c r="F33" s="65">
        <v>3671193</v>
      </c>
      <c r="G33" s="65">
        <v>211702</v>
      </c>
      <c r="H33" s="65">
        <v>285379</v>
      </c>
      <c r="I33" s="65">
        <v>249952</v>
      </c>
      <c r="J33" s="65">
        <v>747033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>
        <v>747033</v>
      </c>
      <c r="X33" s="65">
        <v>917798</v>
      </c>
      <c r="Y33" s="65">
        <v>-170765</v>
      </c>
      <c r="Z33" s="145">
        <v>-18.61</v>
      </c>
      <c r="AA33" s="160">
        <v>3671193</v>
      </c>
    </row>
    <row r="34" spans="1:27" ht="13.5">
      <c r="A34" s="143" t="s">
        <v>80</v>
      </c>
      <c r="B34" s="141"/>
      <c r="C34" s="160">
        <v>73202</v>
      </c>
      <c r="D34" s="160"/>
      <c r="E34" s="161">
        <v>209218</v>
      </c>
      <c r="F34" s="65">
        <v>209218</v>
      </c>
      <c r="G34" s="65"/>
      <c r="H34" s="65">
        <v>30923</v>
      </c>
      <c r="I34" s="65">
        <v>7995</v>
      </c>
      <c r="J34" s="65">
        <v>38918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>
        <v>38918</v>
      </c>
      <c r="X34" s="65">
        <v>52305</v>
      </c>
      <c r="Y34" s="65">
        <v>-13387</v>
      </c>
      <c r="Z34" s="145">
        <v>-25.59</v>
      </c>
      <c r="AA34" s="160">
        <v>209218</v>
      </c>
    </row>
    <row r="35" spans="1:27" ht="13.5">
      <c r="A35" s="143" t="s">
        <v>81</v>
      </c>
      <c r="B35" s="141"/>
      <c r="C35" s="160">
        <v>2811360</v>
      </c>
      <c r="D35" s="160"/>
      <c r="E35" s="161">
        <v>3854003</v>
      </c>
      <c r="F35" s="65">
        <v>3854003</v>
      </c>
      <c r="G35" s="65">
        <v>197013</v>
      </c>
      <c r="H35" s="65">
        <v>273205</v>
      </c>
      <c r="I35" s="65">
        <v>242159</v>
      </c>
      <c r="J35" s="65">
        <v>712377</v>
      </c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>
        <v>712377</v>
      </c>
      <c r="X35" s="65">
        <v>963501</v>
      </c>
      <c r="Y35" s="65">
        <v>-251124</v>
      </c>
      <c r="Z35" s="145">
        <v>-26.06</v>
      </c>
      <c r="AA35" s="160">
        <v>3854003</v>
      </c>
    </row>
    <row r="36" spans="1:27" ht="13.5">
      <c r="A36" s="143" t="s">
        <v>82</v>
      </c>
      <c r="B36" s="141"/>
      <c r="C36" s="160">
        <v>29343520</v>
      </c>
      <c r="D36" s="160"/>
      <c r="E36" s="161">
        <v>253797</v>
      </c>
      <c r="F36" s="65">
        <v>253797</v>
      </c>
      <c r="G36" s="65">
        <v>2330876</v>
      </c>
      <c r="H36" s="65">
        <v>-239985</v>
      </c>
      <c r="I36" s="65">
        <v>503972</v>
      </c>
      <c r="J36" s="65">
        <v>2594863</v>
      </c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>
        <v>2594863</v>
      </c>
      <c r="X36" s="65">
        <v>63449</v>
      </c>
      <c r="Y36" s="65">
        <v>2531414</v>
      </c>
      <c r="Z36" s="145">
        <v>3989.68</v>
      </c>
      <c r="AA36" s="160">
        <v>253797</v>
      </c>
    </row>
    <row r="37" spans="1:27" ht="13.5">
      <c r="A37" s="143" t="s">
        <v>83</v>
      </c>
      <c r="B37" s="141"/>
      <c r="C37" s="162">
        <v>5770</v>
      </c>
      <c r="D37" s="162"/>
      <c r="E37" s="163">
        <v>13630</v>
      </c>
      <c r="F37" s="164">
        <v>13630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>
        <v>3408</v>
      </c>
      <c r="Y37" s="164">
        <v>-3408</v>
      </c>
      <c r="Z37" s="146">
        <v>-100</v>
      </c>
      <c r="AA37" s="162">
        <v>13630</v>
      </c>
    </row>
    <row r="38" spans="1:27" ht="13.5">
      <c r="A38" s="140" t="s">
        <v>84</v>
      </c>
      <c r="B38" s="147"/>
      <c r="C38" s="158">
        <f aca="true" t="shared" si="7" ref="C38:Y38">SUM(C39:C41)</f>
        <v>7063557</v>
      </c>
      <c r="D38" s="158">
        <f>SUM(D39:D41)</f>
        <v>0</v>
      </c>
      <c r="E38" s="159">
        <f t="shared" si="7"/>
        <v>6355127</v>
      </c>
      <c r="F38" s="105">
        <f t="shared" si="7"/>
        <v>6355127</v>
      </c>
      <c r="G38" s="105">
        <f t="shared" si="7"/>
        <v>1147646</v>
      </c>
      <c r="H38" s="105">
        <f t="shared" si="7"/>
        <v>-303949</v>
      </c>
      <c r="I38" s="105">
        <f t="shared" si="7"/>
        <v>436587</v>
      </c>
      <c r="J38" s="105">
        <f t="shared" si="7"/>
        <v>1280284</v>
      </c>
      <c r="K38" s="105">
        <f t="shared" si="7"/>
        <v>0</v>
      </c>
      <c r="L38" s="105">
        <f t="shared" si="7"/>
        <v>0</v>
      </c>
      <c r="M38" s="105">
        <f t="shared" si="7"/>
        <v>0</v>
      </c>
      <c r="N38" s="105">
        <f t="shared" si="7"/>
        <v>0</v>
      </c>
      <c r="O38" s="105">
        <f t="shared" si="7"/>
        <v>0</v>
      </c>
      <c r="P38" s="105">
        <f t="shared" si="7"/>
        <v>0</v>
      </c>
      <c r="Q38" s="105">
        <f t="shared" si="7"/>
        <v>0</v>
      </c>
      <c r="R38" s="105">
        <f t="shared" si="7"/>
        <v>0</v>
      </c>
      <c r="S38" s="105">
        <f t="shared" si="7"/>
        <v>0</v>
      </c>
      <c r="T38" s="105">
        <f t="shared" si="7"/>
        <v>0</v>
      </c>
      <c r="U38" s="105">
        <f t="shared" si="7"/>
        <v>0</v>
      </c>
      <c r="V38" s="105">
        <f t="shared" si="7"/>
        <v>0</v>
      </c>
      <c r="W38" s="105">
        <f t="shared" si="7"/>
        <v>1280284</v>
      </c>
      <c r="X38" s="105">
        <f t="shared" si="7"/>
        <v>1588782</v>
      </c>
      <c r="Y38" s="105">
        <f t="shared" si="7"/>
        <v>-308498</v>
      </c>
      <c r="Z38" s="142">
        <f>+IF(X38&lt;&gt;0,+(Y38/X38)*100,0)</f>
        <v>-19.417264294283292</v>
      </c>
      <c r="AA38" s="158">
        <f>SUM(AA39:AA41)</f>
        <v>6355127</v>
      </c>
    </row>
    <row r="39" spans="1:27" ht="13.5">
      <c r="A39" s="143" t="s">
        <v>85</v>
      </c>
      <c r="B39" s="141"/>
      <c r="C39" s="160">
        <v>3937282</v>
      </c>
      <c r="D39" s="160"/>
      <c r="E39" s="161">
        <v>1558379</v>
      </c>
      <c r="F39" s="65">
        <v>1558379</v>
      </c>
      <c r="G39" s="65">
        <v>96178</v>
      </c>
      <c r="H39" s="65">
        <v>139625</v>
      </c>
      <c r="I39" s="65">
        <v>143097</v>
      </c>
      <c r="J39" s="65">
        <v>378900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>
        <v>378900</v>
      </c>
      <c r="X39" s="65">
        <v>389595</v>
      </c>
      <c r="Y39" s="65">
        <v>-10695</v>
      </c>
      <c r="Z39" s="145">
        <v>-2.75</v>
      </c>
      <c r="AA39" s="160">
        <v>1558379</v>
      </c>
    </row>
    <row r="40" spans="1:27" ht="13.5">
      <c r="A40" s="143" t="s">
        <v>86</v>
      </c>
      <c r="B40" s="141"/>
      <c r="C40" s="160">
        <v>3126275</v>
      </c>
      <c r="D40" s="160"/>
      <c r="E40" s="161">
        <v>4796748</v>
      </c>
      <c r="F40" s="65">
        <v>4796748</v>
      </c>
      <c r="G40" s="65">
        <v>1051468</v>
      </c>
      <c r="H40" s="65">
        <v>-443574</v>
      </c>
      <c r="I40" s="65">
        <v>293490</v>
      </c>
      <c r="J40" s="65">
        <v>901384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>
        <v>901384</v>
      </c>
      <c r="X40" s="65">
        <v>1199187</v>
      </c>
      <c r="Y40" s="65">
        <v>-297803</v>
      </c>
      <c r="Z40" s="145">
        <v>-24.83</v>
      </c>
      <c r="AA40" s="160">
        <v>4796748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81190611</v>
      </c>
      <c r="D42" s="158">
        <f>SUM(D43:D46)</f>
        <v>0</v>
      </c>
      <c r="E42" s="159">
        <f t="shared" si="8"/>
        <v>32073929</v>
      </c>
      <c r="F42" s="105">
        <f t="shared" si="8"/>
        <v>32073929</v>
      </c>
      <c r="G42" s="105">
        <f t="shared" si="8"/>
        <v>1147578</v>
      </c>
      <c r="H42" s="105">
        <f t="shared" si="8"/>
        <v>3056032</v>
      </c>
      <c r="I42" s="105">
        <f t="shared" si="8"/>
        <v>1097340</v>
      </c>
      <c r="J42" s="105">
        <f t="shared" si="8"/>
        <v>5300950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5300950</v>
      </c>
      <c r="X42" s="105">
        <f t="shared" si="8"/>
        <v>8018483</v>
      </c>
      <c r="Y42" s="105">
        <f t="shared" si="8"/>
        <v>-2717533</v>
      </c>
      <c r="Z42" s="142">
        <f>+IF(X42&lt;&gt;0,+(Y42/X42)*100,0)</f>
        <v>-33.89086189993793</v>
      </c>
      <c r="AA42" s="158">
        <f>SUM(AA43:AA46)</f>
        <v>32073929</v>
      </c>
    </row>
    <row r="43" spans="1:27" ht="13.5">
      <c r="A43" s="143" t="s">
        <v>89</v>
      </c>
      <c r="B43" s="141"/>
      <c r="C43" s="160">
        <v>3951830</v>
      </c>
      <c r="D43" s="160"/>
      <c r="E43" s="161">
        <v>8572316</v>
      </c>
      <c r="F43" s="65">
        <v>8572316</v>
      </c>
      <c r="G43" s="65">
        <v>281646</v>
      </c>
      <c r="H43" s="65">
        <v>745355</v>
      </c>
      <c r="I43" s="65">
        <v>264926</v>
      </c>
      <c r="J43" s="65">
        <v>1291927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>
        <v>1291927</v>
      </c>
      <c r="X43" s="65">
        <v>2143079</v>
      </c>
      <c r="Y43" s="65">
        <v>-851152</v>
      </c>
      <c r="Z43" s="145">
        <v>-39.72</v>
      </c>
      <c r="AA43" s="160">
        <v>8572316</v>
      </c>
    </row>
    <row r="44" spans="1:27" ht="13.5">
      <c r="A44" s="143" t="s">
        <v>90</v>
      </c>
      <c r="B44" s="141"/>
      <c r="C44" s="160">
        <v>68972939</v>
      </c>
      <c r="D44" s="160"/>
      <c r="E44" s="161">
        <v>11394404</v>
      </c>
      <c r="F44" s="65">
        <v>11394404</v>
      </c>
      <c r="G44" s="65">
        <v>270470</v>
      </c>
      <c r="H44" s="65">
        <v>1461306</v>
      </c>
      <c r="I44" s="65">
        <v>60396</v>
      </c>
      <c r="J44" s="65">
        <v>1792172</v>
      </c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>
        <v>1792172</v>
      </c>
      <c r="X44" s="65">
        <v>2848601</v>
      </c>
      <c r="Y44" s="65">
        <v>-1056429</v>
      </c>
      <c r="Z44" s="145">
        <v>-37.09</v>
      </c>
      <c r="AA44" s="160">
        <v>11394404</v>
      </c>
    </row>
    <row r="45" spans="1:27" ht="13.5">
      <c r="A45" s="143" t="s">
        <v>91</v>
      </c>
      <c r="B45" s="141"/>
      <c r="C45" s="162">
        <v>4668906</v>
      </c>
      <c r="D45" s="162"/>
      <c r="E45" s="163">
        <v>6193302</v>
      </c>
      <c r="F45" s="164">
        <v>6193302</v>
      </c>
      <c r="G45" s="164">
        <v>283622</v>
      </c>
      <c r="H45" s="164">
        <v>495930</v>
      </c>
      <c r="I45" s="164">
        <v>401855</v>
      </c>
      <c r="J45" s="164">
        <v>1181407</v>
      </c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>
        <v>1181407</v>
      </c>
      <c r="X45" s="164">
        <v>1548326</v>
      </c>
      <c r="Y45" s="164">
        <v>-366919</v>
      </c>
      <c r="Z45" s="146">
        <v>-23.7</v>
      </c>
      <c r="AA45" s="162">
        <v>6193302</v>
      </c>
    </row>
    <row r="46" spans="1:27" ht="13.5">
      <c r="A46" s="143" t="s">
        <v>92</v>
      </c>
      <c r="B46" s="141"/>
      <c r="C46" s="160">
        <v>3596936</v>
      </c>
      <c r="D46" s="160"/>
      <c r="E46" s="161">
        <v>5913907</v>
      </c>
      <c r="F46" s="65">
        <v>5913907</v>
      </c>
      <c r="G46" s="65">
        <v>311840</v>
      </c>
      <c r="H46" s="65">
        <v>353441</v>
      </c>
      <c r="I46" s="65">
        <v>370163</v>
      </c>
      <c r="J46" s="65">
        <v>1035444</v>
      </c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>
        <v>1035444</v>
      </c>
      <c r="X46" s="65">
        <v>1478477</v>
      </c>
      <c r="Y46" s="65">
        <v>-443033</v>
      </c>
      <c r="Z46" s="145">
        <v>-29.97</v>
      </c>
      <c r="AA46" s="160">
        <v>5913907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103396488</v>
      </c>
      <c r="D48" s="177">
        <f>+D28+D32+D38+D42+D47</f>
        <v>0</v>
      </c>
      <c r="E48" s="178">
        <f t="shared" si="9"/>
        <v>81777746</v>
      </c>
      <c r="F48" s="78">
        <f t="shared" si="9"/>
        <v>81777746</v>
      </c>
      <c r="G48" s="78">
        <f t="shared" si="9"/>
        <v>17067957</v>
      </c>
      <c r="H48" s="78">
        <f t="shared" si="9"/>
        <v>5391933</v>
      </c>
      <c r="I48" s="78">
        <f t="shared" si="9"/>
        <v>5155221</v>
      </c>
      <c r="J48" s="78">
        <f t="shared" si="9"/>
        <v>27615111</v>
      </c>
      <c r="K48" s="78">
        <f t="shared" si="9"/>
        <v>0</v>
      </c>
      <c r="L48" s="78">
        <f t="shared" si="9"/>
        <v>0</v>
      </c>
      <c r="M48" s="78">
        <f t="shared" si="9"/>
        <v>0</v>
      </c>
      <c r="N48" s="78">
        <f t="shared" si="9"/>
        <v>0</v>
      </c>
      <c r="O48" s="78">
        <f t="shared" si="9"/>
        <v>0</v>
      </c>
      <c r="P48" s="78">
        <f t="shared" si="9"/>
        <v>0</v>
      </c>
      <c r="Q48" s="78">
        <f t="shared" si="9"/>
        <v>0</v>
      </c>
      <c r="R48" s="78">
        <f t="shared" si="9"/>
        <v>0</v>
      </c>
      <c r="S48" s="78">
        <f t="shared" si="9"/>
        <v>0</v>
      </c>
      <c r="T48" s="78">
        <f t="shared" si="9"/>
        <v>0</v>
      </c>
      <c r="U48" s="78">
        <f t="shared" si="9"/>
        <v>0</v>
      </c>
      <c r="V48" s="78">
        <f t="shared" si="9"/>
        <v>0</v>
      </c>
      <c r="W48" s="78">
        <f t="shared" si="9"/>
        <v>27615111</v>
      </c>
      <c r="X48" s="78">
        <f t="shared" si="9"/>
        <v>20444439</v>
      </c>
      <c r="Y48" s="78">
        <f t="shared" si="9"/>
        <v>7170672</v>
      </c>
      <c r="Z48" s="179">
        <f>+IF(X48&lt;&gt;0,+(Y48/X48)*100,0)</f>
        <v>35.073948470779754</v>
      </c>
      <c r="AA48" s="177">
        <f>+AA28+AA32+AA38+AA42+AA47</f>
        <v>81777746</v>
      </c>
    </row>
    <row r="49" spans="1:27" ht="13.5">
      <c r="A49" s="153" t="s">
        <v>49</v>
      </c>
      <c r="B49" s="154"/>
      <c r="C49" s="180">
        <f aca="true" t="shared" si="10" ref="C49:Y49">+C25-C48</f>
        <v>4327079</v>
      </c>
      <c r="D49" s="180">
        <f>+D25-D48</f>
        <v>0</v>
      </c>
      <c r="E49" s="181">
        <f t="shared" si="10"/>
        <v>14171739</v>
      </c>
      <c r="F49" s="182">
        <f t="shared" si="10"/>
        <v>14171739</v>
      </c>
      <c r="G49" s="182">
        <f t="shared" si="10"/>
        <v>6407516</v>
      </c>
      <c r="H49" s="182">
        <f t="shared" si="10"/>
        <v>-642293</v>
      </c>
      <c r="I49" s="182">
        <f t="shared" si="10"/>
        <v>10666135</v>
      </c>
      <c r="J49" s="182">
        <f t="shared" si="10"/>
        <v>16431358</v>
      </c>
      <c r="K49" s="182">
        <f t="shared" si="10"/>
        <v>0</v>
      </c>
      <c r="L49" s="182">
        <f t="shared" si="10"/>
        <v>0</v>
      </c>
      <c r="M49" s="182">
        <f t="shared" si="10"/>
        <v>0</v>
      </c>
      <c r="N49" s="182">
        <f t="shared" si="10"/>
        <v>0</v>
      </c>
      <c r="O49" s="182">
        <f t="shared" si="10"/>
        <v>0</v>
      </c>
      <c r="P49" s="182">
        <f t="shared" si="10"/>
        <v>0</v>
      </c>
      <c r="Q49" s="182">
        <f t="shared" si="10"/>
        <v>0</v>
      </c>
      <c r="R49" s="182">
        <f t="shared" si="10"/>
        <v>0</v>
      </c>
      <c r="S49" s="182">
        <f t="shared" si="10"/>
        <v>0</v>
      </c>
      <c r="T49" s="182">
        <f t="shared" si="10"/>
        <v>0</v>
      </c>
      <c r="U49" s="182">
        <f t="shared" si="10"/>
        <v>0</v>
      </c>
      <c r="V49" s="182">
        <f t="shared" si="10"/>
        <v>0</v>
      </c>
      <c r="W49" s="182">
        <f t="shared" si="10"/>
        <v>16431358</v>
      </c>
      <c r="X49" s="182">
        <f>IF(F25=F48,0,X25-X48)</f>
        <v>3542933</v>
      </c>
      <c r="Y49" s="182">
        <f t="shared" si="10"/>
        <v>12888425</v>
      </c>
      <c r="Z49" s="183">
        <f>+IF(X49&lt;&gt;0,+(Y49/X49)*100,0)</f>
        <v>363.77840055118173</v>
      </c>
      <c r="AA49" s="180">
        <f>+AA25-AA48</f>
        <v>14171739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12513542</v>
      </c>
      <c r="D5" s="160"/>
      <c r="E5" s="161">
        <v>11278612</v>
      </c>
      <c r="F5" s="65">
        <v>11278612</v>
      </c>
      <c r="G5" s="65">
        <v>20938840</v>
      </c>
      <c r="H5" s="65">
        <v>87</v>
      </c>
      <c r="I5" s="65">
        <v>87</v>
      </c>
      <c r="J5" s="65">
        <v>20939014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20939014</v>
      </c>
      <c r="X5" s="65">
        <v>2819653</v>
      </c>
      <c r="Y5" s="65">
        <v>18119361</v>
      </c>
      <c r="Z5" s="145">
        <v>642.61</v>
      </c>
      <c r="AA5" s="160">
        <v>11278612</v>
      </c>
    </row>
    <row r="6" spans="1:27" ht="13.5">
      <c r="A6" s="196" t="s">
        <v>102</v>
      </c>
      <c r="B6" s="197"/>
      <c r="C6" s="160">
        <v>0</v>
      </c>
      <c r="D6" s="160"/>
      <c r="E6" s="161">
        <v>550000</v>
      </c>
      <c r="F6" s="65">
        <v>550000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137500</v>
      </c>
      <c r="Y6" s="65">
        <v>-137500</v>
      </c>
      <c r="Z6" s="145">
        <v>-100</v>
      </c>
      <c r="AA6" s="160">
        <v>550000</v>
      </c>
    </row>
    <row r="7" spans="1:27" ht="13.5">
      <c r="A7" s="198" t="s">
        <v>103</v>
      </c>
      <c r="B7" s="197" t="s">
        <v>96</v>
      </c>
      <c r="C7" s="160">
        <v>1507380</v>
      </c>
      <c r="D7" s="160"/>
      <c r="E7" s="161">
        <v>1886800</v>
      </c>
      <c r="F7" s="65">
        <v>1886800</v>
      </c>
      <c r="G7" s="65">
        <v>137962</v>
      </c>
      <c r="H7" s="65">
        <v>145754</v>
      </c>
      <c r="I7" s="65">
        <v>142207</v>
      </c>
      <c r="J7" s="65">
        <v>425923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425923</v>
      </c>
      <c r="X7" s="65">
        <v>471700</v>
      </c>
      <c r="Y7" s="65">
        <v>-45777</v>
      </c>
      <c r="Z7" s="145">
        <v>-9.7</v>
      </c>
      <c r="AA7" s="160">
        <v>1886800</v>
      </c>
    </row>
    <row r="8" spans="1:27" ht="13.5">
      <c r="A8" s="198" t="s">
        <v>104</v>
      </c>
      <c r="B8" s="197" t="s">
        <v>96</v>
      </c>
      <c r="C8" s="160">
        <v>6263357</v>
      </c>
      <c r="D8" s="160"/>
      <c r="E8" s="161">
        <v>7394560</v>
      </c>
      <c r="F8" s="65">
        <v>7394560</v>
      </c>
      <c r="G8" s="65">
        <v>571167</v>
      </c>
      <c r="H8" s="65">
        <v>449829</v>
      </c>
      <c r="I8" s="65">
        <v>392205</v>
      </c>
      <c r="J8" s="65">
        <v>1413201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1413201</v>
      </c>
      <c r="X8" s="65">
        <v>1848640</v>
      </c>
      <c r="Y8" s="65">
        <v>-435439</v>
      </c>
      <c r="Z8" s="145">
        <v>-23.55</v>
      </c>
      <c r="AA8" s="160">
        <v>7394560</v>
      </c>
    </row>
    <row r="9" spans="1:27" ht="13.5">
      <c r="A9" s="198" t="s">
        <v>105</v>
      </c>
      <c r="B9" s="197" t="s">
        <v>96</v>
      </c>
      <c r="C9" s="160">
        <v>5537332</v>
      </c>
      <c r="D9" s="160"/>
      <c r="E9" s="161">
        <v>7150760</v>
      </c>
      <c r="F9" s="65">
        <v>7150760</v>
      </c>
      <c r="G9" s="65">
        <v>1095256</v>
      </c>
      <c r="H9" s="65">
        <v>441358</v>
      </c>
      <c r="I9" s="65">
        <v>422648</v>
      </c>
      <c r="J9" s="65">
        <v>1959262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1959262</v>
      </c>
      <c r="X9" s="65">
        <v>1787690</v>
      </c>
      <c r="Y9" s="65">
        <v>171572</v>
      </c>
      <c r="Z9" s="145">
        <v>9.6</v>
      </c>
      <c r="AA9" s="160">
        <v>7150760</v>
      </c>
    </row>
    <row r="10" spans="1:27" ht="13.5">
      <c r="A10" s="198" t="s">
        <v>106</v>
      </c>
      <c r="B10" s="197" t="s">
        <v>96</v>
      </c>
      <c r="C10" s="160">
        <v>2685272</v>
      </c>
      <c r="D10" s="160"/>
      <c r="E10" s="161">
        <v>3256320</v>
      </c>
      <c r="F10" s="59">
        <v>3256320</v>
      </c>
      <c r="G10" s="59">
        <v>271345</v>
      </c>
      <c r="H10" s="59">
        <v>228038</v>
      </c>
      <c r="I10" s="59">
        <v>228433</v>
      </c>
      <c r="J10" s="59">
        <v>727816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727816</v>
      </c>
      <c r="X10" s="59">
        <v>814080</v>
      </c>
      <c r="Y10" s="59">
        <v>-86264</v>
      </c>
      <c r="Z10" s="199">
        <v>-10.6</v>
      </c>
      <c r="AA10" s="135">
        <v>3256320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85238</v>
      </c>
      <c r="D12" s="160"/>
      <c r="E12" s="161">
        <v>101930</v>
      </c>
      <c r="F12" s="65">
        <v>101930</v>
      </c>
      <c r="G12" s="65">
        <v>4947</v>
      </c>
      <c r="H12" s="65">
        <v>8034</v>
      </c>
      <c r="I12" s="65">
        <v>8107</v>
      </c>
      <c r="J12" s="65">
        <v>21088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21088</v>
      </c>
      <c r="X12" s="65">
        <v>25483</v>
      </c>
      <c r="Y12" s="65">
        <v>-4395</v>
      </c>
      <c r="Z12" s="145">
        <v>-17.25</v>
      </c>
      <c r="AA12" s="160">
        <v>101930</v>
      </c>
    </row>
    <row r="13" spans="1:27" ht="13.5">
      <c r="A13" s="196" t="s">
        <v>109</v>
      </c>
      <c r="B13" s="200"/>
      <c r="C13" s="160">
        <v>912004</v>
      </c>
      <c r="D13" s="160"/>
      <c r="E13" s="161">
        <v>1188154</v>
      </c>
      <c r="F13" s="65">
        <v>1188154</v>
      </c>
      <c r="G13" s="65">
        <v>15297</v>
      </c>
      <c r="H13" s="65">
        <v>76174</v>
      </c>
      <c r="I13" s="65">
        <v>105863</v>
      </c>
      <c r="J13" s="65">
        <v>197334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197334</v>
      </c>
      <c r="X13" s="65">
        <v>297039</v>
      </c>
      <c r="Y13" s="65">
        <v>-99705</v>
      </c>
      <c r="Z13" s="145">
        <v>-33.57</v>
      </c>
      <c r="AA13" s="160">
        <v>1188154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194137</v>
      </c>
      <c r="D16" s="160"/>
      <c r="E16" s="161">
        <v>2752012</v>
      </c>
      <c r="F16" s="65">
        <v>2752012</v>
      </c>
      <c r="G16" s="65">
        <v>18435</v>
      </c>
      <c r="H16" s="65">
        <v>18100</v>
      </c>
      <c r="I16" s="65">
        <v>21900</v>
      </c>
      <c r="J16" s="65">
        <v>58435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58435</v>
      </c>
      <c r="X16" s="65">
        <v>688003</v>
      </c>
      <c r="Y16" s="65">
        <v>-629568</v>
      </c>
      <c r="Z16" s="145">
        <v>-91.51</v>
      </c>
      <c r="AA16" s="160">
        <v>2752012</v>
      </c>
    </row>
    <row r="17" spans="1:27" ht="13.5">
      <c r="A17" s="196" t="s">
        <v>113</v>
      </c>
      <c r="B17" s="200"/>
      <c r="C17" s="160">
        <v>369</v>
      </c>
      <c r="D17" s="160"/>
      <c r="E17" s="161">
        <v>160070</v>
      </c>
      <c r="F17" s="65">
        <v>160070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40018</v>
      </c>
      <c r="Y17" s="65">
        <v>-40018</v>
      </c>
      <c r="Z17" s="145">
        <v>-100</v>
      </c>
      <c r="AA17" s="160">
        <v>160070</v>
      </c>
    </row>
    <row r="18" spans="1:27" ht="13.5">
      <c r="A18" s="198" t="s">
        <v>114</v>
      </c>
      <c r="B18" s="197"/>
      <c r="C18" s="160">
        <v>1427623</v>
      </c>
      <c r="D18" s="160"/>
      <c r="E18" s="161">
        <v>3735138</v>
      </c>
      <c r="F18" s="65">
        <v>3735138</v>
      </c>
      <c r="G18" s="65">
        <v>411807</v>
      </c>
      <c r="H18" s="65">
        <v>32310</v>
      </c>
      <c r="I18" s="65">
        <v>-72173</v>
      </c>
      <c r="J18" s="65">
        <v>371944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371944</v>
      </c>
      <c r="X18" s="65">
        <v>933785</v>
      </c>
      <c r="Y18" s="65">
        <v>-561841</v>
      </c>
      <c r="Z18" s="145">
        <v>-60.17</v>
      </c>
      <c r="AA18" s="160">
        <v>3735138</v>
      </c>
    </row>
    <row r="19" spans="1:27" ht="13.5">
      <c r="A19" s="196" t="s">
        <v>34</v>
      </c>
      <c r="B19" s="200"/>
      <c r="C19" s="160">
        <v>75287260</v>
      </c>
      <c r="D19" s="160"/>
      <c r="E19" s="161">
        <v>34987973</v>
      </c>
      <c r="F19" s="65">
        <v>34987973</v>
      </c>
      <c r="G19" s="65">
        <v>-32325</v>
      </c>
      <c r="H19" s="65">
        <v>3324517</v>
      </c>
      <c r="I19" s="65">
        <v>14544144</v>
      </c>
      <c r="J19" s="65">
        <v>17836336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17836336</v>
      </c>
      <c r="X19" s="65">
        <v>8746993</v>
      </c>
      <c r="Y19" s="65">
        <v>9089343</v>
      </c>
      <c r="Z19" s="145">
        <v>103.91</v>
      </c>
      <c r="AA19" s="160">
        <v>34987973</v>
      </c>
    </row>
    <row r="20" spans="1:27" ht="13.5">
      <c r="A20" s="196" t="s">
        <v>35</v>
      </c>
      <c r="B20" s="200" t="s">
        <v>96</v>
      </c>
      <c r="C20" s="160">
        <v>1054980</v>
      </c>
      <c r="D20" s="160"/>
      <c r="E20" s="161">
        <v>4632306</v>
      </c>
      <c r="F20" s="59">
        <v>4632306</v>
      </c>
      <c r="G20" s="59">
        <v>42742</v>
      </c>
      <c r="H20" s="59">
        <v>25439</v>
      </c>
      <c r="I20" s="59">
        <v>27935</v>
      </c>
      <c r="J20" s="59">
        <v>96116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96116</v>
      </c>
      <c r="X20" s="59">
        <v>1158077</v>
      </c>
      <c r="Y20" s="59">
        <v>-1061961</v>
      </c>
      <c r="Z20" s="199">
        <v>-91.7</v>
      </c>
      <c r="AA20" s="135">
        <v>4632306</v>
      </c>
    </row>
    <row r="21" spans="1:27" ht="13.5">
      <c r="A21" s="196" t="s">
        <v>115</v>
      </c>
      <c r="B21" s="200"/>
      <c r="C21" s="160">
        <v>245444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107713938</v>
      </c>
      <c r="D22" s="203">
        <f>SUM(D5:D21)</f>
        <v>0</v>
      </c>
      <c r="E22" s="204">
        <f t="shared" si="0"/>
        <v>79074635</v>
      </c>
      <c r="F22" s="205">
        <f t="shared" si="0"/>
        <v>79074635</v>
      </c>
      <c r="G22" s="205">
        <f t="shared" si="0"/>
        <v>23475473</v>
      </c>
      <c r="H22" s="205">
        <f t="shared" si="0"/>
        <v>4749640</v>
      </c>
      <c r="I22" s="205">
        <f t="shared" si="0"/>
        <v>15821356</v>
      </c>
      <c r="J22" s="205">
        <f t="shared" si="0"/>
        <v>44046469</v>
      </c>
      <c r="K22" s="205">
        <f t="shared" si="0"/>
        <v>0</v>
      </c>
      <c r="L22" s="205">
        <f t="shared" si="0"/>
        <v>0</v>
      </c>
      <c r="M22" s="205">
        <f t="shared" si="0"/>
        <v>0</v>
      </c>
      <c r="N22" s="205">
        <f t="shared" si="0"/>
        <v>0</v>
      </c>
      <c r="O22" s="205">
        <f t="shared" si="0"/>
        <v>0</v>
      </c>
      <c r="P22" s="205">
        <f t="shared" si="0"/>
        <v>0</v>
      </c>
      <c r="Q22" s="205">
        <f t="shared" si="0"/>
        <v>0</v>
      </c>
      <c r="R22" s="205">
        <f t="shared" si="0"/>
        <v>0</v>
      </c>
      <c r="S22" s="205">
        <f t="shared" si="0"/>
        <v>0</v>
      </c>
      <c r="T22" s="205">
        <f t="shared" si="0"/>
        <v>0</v>
      </c>
      <c r="U22" s="205">
        <f t="shared" si="0"/>
        <v>0</v>
      </c>
      <c r="V22" s="205">
        <f t="shared" si="0"/>
        <v>0</v>
      </c>
      <c r="W22" s="205">
        <f t="shared" si="0"/>
        <v>44046469</v>
      </c>
      <c r="X22" s="205">
        <f t="shared" si="0"/>
        <v>19768661</v>
      </c>
      <c r="Y22" s="205">
        <f t="shared" si="0"/>
        <v>24277808</v>
      </c>
      <c r="Z22" s="206">
        <f>+IF(X22&lt;&gt;0,+(Y22/X22)*100,0)</f>
        <v>122.8095721809383</v>
      </c>
      <c r="AA22" s="203">
        <f>SUM(AA5:AA21)</f>
        <v>79074635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27596320</v>
      </c>
      <c r="D25" s="160"/>
      <c r="E25" s="161">
        <v>33555000</v>
      </c>
      <c r="F25" s="65">
        <v>33555000</v>
      </c>
      <c r="G25" s="65">
        <v>2274866</v>
      </c>
      <c r="H25" s="65">
        <v>2730433</v>
      </c>
      <c r="I25" s="65">
        <v>2438733</v>
      </c>
      <c r="J25" s="65">
        <v>7444032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7444032</v>
      </c>
      <c r="X25" s="65">
        <v>8388750</v>
      </c>
      <c r="Y25" s="65">
        <v>-944718</v>
      </c>
      <c r="Z25" s="145">
        <v>-11.26</v>
      </c>
      <c r="AA25" s="160">
        <v>33555000</v>
      </c>
    </row>
    <row r="26" spans="1:27" ht="13.5">
      <c r="A26" s="198" t="s">
        <v>38</v>
      </c>
      <c r="B26" s="197"/>
      <c r="C26" s="160">
        <v>1464423</v>
      </c>
      <c r="D26" s="160"/>
      <c r="E26" s="161">
        <v>2496990</v>
      </c>
      <c r="F26" s="65">
        <v>2496990</v>
      </c>
      <c r="G26" s="65">
        <v>59106</v>
      </c>
      <c r="H26" s="65">
        <v>59106</v>
      </c>
      <c r="I26" s="65">
        <v>202342</v>
      </c>
      <c r="J26" s="65">
        <v>320554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320554</v>
      </c>
      <c r="X26" s="65">
        <v>624248</v>
      </c>
      <c r="Y26" s="65">
        <v>-303694</v>
      </c>
      <c r="Z26" s="145">
        <v>-48.65</v>
      </c>
      <c r="AA26" s="160">
        <v>2496990</v>
      </c>
    </row>
    <row r="27" spans="1:27" ht="13.5">
      <c r="A27" s="198" t="s">
        <v>118</v>
      </c>
      <c r="B27" s="197" t="s">
        <v>99</v>
      </c>
      <c r="C27" s="160">
        <v>5629213</v>
      </c>
      <c r="D27" s="160"/>
      <c r="E27" s="161">
        <v>2434360</v>
      </c>
      <c r="F27" s="65">
        <v>2434360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608590</v>
      </c>
      <c r="Y27" s="65">
        <v>-608590</v>
      </c>
      <c r="Z27" s="145">
        <v>-100</v>
      </c>
      <c r="AA27" s="160">
        <v>2434360</v>
      </c>
    </row>
    <row r="28" spans="1:27" ht="13.5">
      <c r="A28" s="198" t="s">
        <v>39</v>
      </c>
      <c r="B28" s="197" t="s">
        <v>96</v>
      </c>
      <c r="C28" s="160">
        <v>11290428</v>
      </c>
      <c r="D28" s="160"/>
      <c r="E28" s="161">
        <v>3739680</v>
      </c>
      <c r="F28" s="65">
        <v>3739680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934920</v>
      </c>
      <c r="Y28" s="65">
        <v>-934920</v>
      </c>
      <c r="Z28" s="145">
        <v>-100</v>
      </c>
      <c r="AA28" s="160">
        <v>3739680</v>
      </c>
    </row>
    <row r="29" spans="1:27" ht="13.5">
      <c r="A29" s="198" t="s">
        <v>40</v>
      </c>
      <c r="B29" s="197"/>
      <c r="C29" s="160">
        <v>709562</v>
      </c>
      <c r="D29" s="160"/>
      <c r="E29" s="161">
        <v>160484</v>
      </c>
      <c r="F29" s="65">
        <v>160484</v>
      </c>
      <c r="G29" s="65">
        <v>1692</v>
      </c>
      <c r="H29" s="65">
        <v>4825</v>
      </c>
      <c r="I29" s="65">
        <v>28765</v>
      </c>
      <c r="J29" s="65">
        <v>35282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35282</v>
      </c>
      <c r="X29" s="65">
        <v>40121</v>
      </c>
      <c r="Y29" s="65">
        <v>-4839</v>
      </c>
      <c r="Z29" s="145">
        <v>-12.06</v>
      </c>
      <c r="AA29" s="160">
        <v>160484</v>
      </c>
    </row>
    <row r="30" spans="1:27" ht="13.5">
      <c r="A30" s="198" t="s">
        <v>119</v>
      </c>
      <c r="B30" s="197" t="s">
        <v>96</v>
      </c>
      <c r="C30" s="160">
        <v>2021664</v>
      </c>
      <c r="D30" s="160"/>
      <c r="E30" s="161">
        <v>3362214</v>
      </c>
      <c r="F30" s="65">
        <v>3362214</v>
      </c>
      <c r="G30" s="65">
        <v>181173</v>
      </c>
      <c r="H30" s="65">
        <v>523947</v>
      </c>
      <c r="I30" s="65">
        <v>230383</v>
      </c>
      <c r="J30" s="65">
        <v>935503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935503</v>
      </c>
      <c r="X30" s="65">
        <v>840554</v>
      </c>
      <c r="Y30" s="65">
        <v>94949</v>
      </c>
      <c r="Z30" s="145">
        <v>11.3</v>
      </c>
      <c r="AA30" s="160">
        <v>3362214</v>
      </c>
    </row>
    <row r="31" spans="1:27" ht="13.5">
      <c r="A31" s="198" t="s">
        <v>120</v>
      </c>
      <c r="B31" s="197" t="s">
        <v>121</v>
      </c>
      <c r="C31" s="160">
        <v>1251505</v>
      </c>
      <c r="D31" s="160"/>
      <c r="E31" s="161">
        <v>2338014</v>
      </c>
      <c r="F31" s="65">
        <v>2338014</v>
      </c>
      <c r="G31" s="65">
        <v>80560</v>
      </c>
      <c r="H31" s="65">
        <v>146114</v>
      </c>
      <c r="I31" s="65">
        <v>37699</v>
      </c>
      <c r="J31" s="65">
        <v>264373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264373</v>
      </c>
      <c r="X31" s="65">
        <v>584504</v>
      </c>
      <c r="Y31" s="65">
        <v>-320131</v>
      </c>
      <c r="Z31" s="145">
        <v>-54.77</v>
      </c>
      <c r="AA31" s="160">
        <v>2338014</v>
      </c>
    </row>
    <row r="32" spans="1:27" ht="13.5">
      <c r="A32" s="198" t="s">
        <v>122</v>
      </c>
      <c r="B32" s="197"/>
      <c r="C32" s="160">
        <v>1864073</v>
      </c>
      <c r="D32" s="160"/>
      <c r="E32" s="161">
        <v>2997718</v>
      </c>
      <c r="F32" s="65">
        <v>2997718</v>
      </c>
      <c r="G32" s="65">
        <v>209217</v>
      </c>
      <c r="H32" s="65">
        <v>206558</v>
      </c>
      <c r="I32" s="65">
        <v>219645</v>
      </c>
      <c r="J32" s="65">
        <v>635420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635420</v>
      </c>
      <c r="X32" s="65">
        <v>749430</v>
      </c>
      <c r="Y32" s="65">
        <v>-114010</v>
      </c>
      <c r="Z32" s="145">
        <v>-15.21</v>
      </c>
      <c r="AA32" s="160">
        <v>2997718</v>
      </c>
    </row>
    <row r="33" spans="1:27" ht="13.5">
      <c r="A33" s="198" t="s">
        <v>42</v>
      </c>
      <c r="B33" s="197"/>
      <c r="C33" s="160">
        <v>40053580</v>
      </c>
      <c r="D33" s="160"/>
      <c r="E33" s="161">
        <v>10631286</v>
      </c>
      <c r="F33" s="65">
        <v>10631286</v>
      </c>
      <c r="G33" s="65">
        <v>13340219</v>
      </c>
      <c r="H33" s="65">
        <v>54001</v>
      </c>
      <c r="I33" s="65">
        <v>315150</v>
      </c>
      <c r="J33" s="65">
        <v>13709370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13709370</v>
      </c>
      <c r="X33" s="65">
        <v>2657822</v>
      </c>
      <c r="Y33" s="65">
        <v>11051548</v>
      </c>
      <c r="Z33" s="145">
        <v>415.81</v>
      </c>
      <c r="AA33" s="160">
        <v>10631286</v>
      </c>
    </row>
    <row r="34" spans="1:27" ht="13.5">
      <c r="A34" s="198" t="s">
        <v>43</v>
      </c>
      <c r="B34" s="197" t="s">
        <v>123</v>
      </c>
      <c r="C34" s="160">
        <v>11515720</v>
      </c>
      <c r="D34" s="160"/>
      <c r="E34" s="161">
        <v>20062000</v>
      </c>
      <c r="F34" s="65">
        <v>20062000</v>
      </c>
      <c r="G34" s="65">
        <v>921124</v>
      </c>
      <c r="H34" s="65">
        <v>1666949</v>
      </c>
      <c r="I34" s="65">
        <v>1682504</v>
      </c>
      <c r="J34" s="65">
        <v>4270577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4270577</v>
      </c>
      <c r="X34" s="65">
        <v>5015500</v>
      </c>
      <c r="Y34" s="65">
        <v>-744923</v>
      </c>
      <c r="Z34" s="145">
        <v>-14.85</v>
      </c>
      <c r="AA34" s="160">
        <v>20062000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103396488</v>
      </c>
      <c r="D36" s="203">
        <f>SUM(D25:D35)</f>
        <v>0</v>
      </c>
      <c r="E36" s="204">
        <f t="shared" si="1"/>
        <v>81777746</v>
      </c>
      <c r="F36" s="205">
        <f t="shared" si="1"/>
        <v>81777746</v>
      </c>
      <c r="G36" s="205">
        <f t="shared" si="1"/>
        <v>17067957</v>
      </c>
      <c r="H36" s="205">
        <f t="shared" si="1"/>
        <v>5391933</v>
      </c>
      <c r="I36" s="205">
        <f t="shared" si="1"/>
        <v>5155221</v>
      </c>
      <c r="J36" s="205">
        <f t="shared" si="1"/>
        <v>27615111</v>
      </c>
      <c r="K36" s="205">
        <f t="shared" si="1"/>
        <v>0</v>
      </c>
      <c r="L36" s="205">
        <f t="shared" si="1"/>
        <v>0</v>
      </c>
      <c r="M36" s="205">
        <f t="shared" si="1"/>
        <v>0</v>
      </c>
      <c r="N36" s="205">
        <f t="shared" si="1"/>
        <v>0</v>
      </c>
      <c r="O36" s="205">
        <f t="shared" si="1"/>
        <v>0</v>
      </c>
      <c r="P36" s="205">
        <f t="shared" si="1"/>
        <v>0</v>
      </c>
      <c r="Q36" s="205">
        <f t="shared" si="1"/>
        <v>0</v>
      </c>
      <c r="R36" s="205">
        <f t="shared" si="1"/>
        <v>0</v>
      </c>
      <c r="S36" s="205">
        <f t="shared" si="1"/>
        <v>0</v>
      </c>
      <c r="T36" s="205">
        <f t="shared" si="1"/>
        <v>0</v>
      </c>
      <c r="U36" s="205">
        <f t="shared" si="1"/>
        <v>0</v>
      </c>
      <c r="V36" s="205">
        <f t="shared" si="1"/>
        <v>0</v>
      </c>
      <c r="W36" s="205">
        <f t="shared" si="1"/>
        <v>27615111</v>
      </c>
      <c r="X36" s="205">
        <f t="shared" si="1"/>
        <v>20444439</v>
      </c>
      <c r="Y36" s="205">
        <f t="shared" si="1"/>
        <v>7170672</v>
      </c>
      <c r="Z36" s="206">
        <f>+IF(X36&lt;&gt;0,+(Y36/X36)*100,0)</f>
        <v>35.073948470779754</v>
      </c>
      <c r="AA36" s="203">
        <f>SUM(AA25:AA35)</f>
        <v>81777746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4317450</v>
      </c>
      <c r="D38" s="214">
        <f>+D22-D36</f>
        <v>0</v>
      </c>
      <c r="E38" s="215">
        <f t="shared" si="2"/>
        <v>-2703111</v>
      </c>
      <c r="F38" s="111">
        <f t="shared" si="2"/>
        <v>-2703111</v>
      </c>
      <c r="G38" s="111">
        <f t="shared" si="2"/>
        <v>6407516</v>
      </c>
      <c r="H38" s="111">
        <f t="shared" si="2"/>
        <v>-642293</v>
      </c>
      <c r="I38" s="111">
        <f t="shared" si="2"/>
        <v>10666135</v>
      </c>
      <c r="J38" s="111">
        <f t="shared" si="2"/>
        <v>16431358</v>
      </c>
      <c r="K38" s="111">
        <f t="shared" si="2"/>
        <v>0</v>
      </c>
      <c r="L38" s="111">
        <f t="shared" si="2"/>
        <v>0</v>
      </c>
      <c r="M38" s="111">
        <f t="shared" si="2"/>
        <v>0</v>
      </c>
      <c r="N38" s="111">
        <f t="shared" si="2"/>
        <v>0</v>
      </c>
      <c r="O38" s="111">
        <f t="shared" si="2"/>
        <v>0</v>
      </c>
      <c r="P38" s="111">
        <f t="shared" si="2"/>
        <v>0</v>
      </c>
      <c r="Q38" s="111">
        <f t="shared" si="2"/>
        <v>0</v>
      </c>
      <c r="R38" s="111">
        <f t="shared" si="2"/>
        <v>0</v>
      </c>
      <c r="S38" s="111">
        <f t="shared" si="2"/>
        <v>0</v>
      </c>
      <c r="T38" s="111">
        <f t="shared" si="2"/>
        <v>0</v>
      </c>
      <c r="U38" s="111">
        <f t="shared" si="2"/>
        <v>0</v>
      </c>
      <c r="V38" s="111">
        <f t="shared" si="2"/>
        <v>0</v>
      </c>
      <c r="W38" s="111">
        <f t="shared" si="2"/>
        <v>16431358</v>
      </c>
      <c r="X38" s="111">
        <f>IF(F22=F36,0,X22-X36)</f>
        <v>-675778</v>
      </c>
      <c r="Y38" s="111">
        <f t="shared" si="2"/>
        <v>17107136</v>
      </c>
      <c r="Z38" s="216">
        <f>+IF(X38&lt;&gt;0,+(Y38/X38)*100,0)</f>
        <v>-2531.4727617649582</v>
      </c>
      <c r="AA38" s="214">
        <f>+AA22-AA36</f>
        <v>-2703111</v>
      </c>
    </row>
    <row r="39" spans="1:27" ht="13.5">
      <c r="A39" s="196" t="s">
        <v>46</v>
      </c>
      <c r="B39" s="200"/>
      <c r="C39" s="160">
        <v>0</v>
      </c>
      <c r="D39" s="160"/>
      <c r="E39" s="161">
        <v>16874850</v>
      </c>
      <c r="F39" s="65">
        <v>16874850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4218713</v>
      </c>
      <c r="Y39" s="65">
        <v>-4218713</v>
      </c>
      <c r="Z39" s="145">
        <v>-100</v>
      </c>
      <c r="AA39" s="160">
        <v>16874850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9629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4327079</v>
      </c>
      <c r="D42" s="221">
        <f>SUM(D38:D41)</f>
        <v>0</v>
      </c>
      <c r="E42" s="222">
        <f t="shared" si="3"/>
        <v>14171739</v>
      </c>
      <c r="F42" s="93">
        <f t="shared" si="3"/>
        <v>14171739</v>
      </c>
      <c r="G42" s="93">
        <f t="shared" si="3"/>
        <v>6407516</v>
      </c>
      <c r="H42" s="93">
        <f t="shared" si="3"/>
        <v>-642293</v>
      </c>
      <c r="I42" s="93">
        <f t="shared" si="3"/>
        <v>10666135</v>
      </c>
      <c r="J42" s="93">
        <f t="shared" si="3"/>
        <v>16431358</v>
      </c>
      <c r="K42" s="93">
        <f t="shared" si="3"/>
        <v>0</v>
      </c>
      <c r="L42" s="93">
        <f t="shared" si="3"/>
        <v>0</v>
      </c>
      <c r="M42" s="93">
        <f t="shared" si="3"/>
        <v>0</v>
      </c>
      <c r="N42" s="93">
        <f t="shared" si="3"/>
        <v>0</v>
      </c>
      <c r="O42" s="93">
        <f t="shared" si="3"/>
        <v>0</v>
      </c>
      <c r="P42" s="93">
        <f t="shared" si="3"/>
        <v>0</v>
      </c>
      <c r="Q42" s="93">
        <f t="shared" si="3"/>
        <v>0</v>
      </c>
      <c r="R42" s="93">
        <f t="shared" si="3"/>
        <v>0</v>
      </c>
      <c r="S42" s="93">
        <f t="shared" si="3"/>
        <v>0</v>
      </c>
      <c r="T42" s="93">
        <f t="shared" si="3"/>
        <v>0</v>
      </c>
      <c r="U42" s="93">
        <f t="shared" si="3"/>
        <v>0</v>
      </c>
      <c r="V42" s="93">
        <f t="shared" si="3"/>
        <v>0</v>
      </c>
      <c r="W42" s="93">
        <f t="shared" si="3"/>
        <v>16431358</v>
      </c>
      <c r="X42" s="93">
        <f t="shared" si="3"/>
        <v>3542935</v>
      </c>
      <c r="Y42" s="93">
        <f t="shared" si="3"/>
        <v>12888423</v>
      </c>
      <c r="Z42" s="223">
        <f>+IF(X42&lt;&gt;0,+(Y42/X42)*100,0)</f>
        <v>363.7781387465477</v>
      </c>
      <c r="AA42" s="221">
        <f>SUM(AA38:AA41)</f>
        <v>14171739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4327079</v>
      </c>
      <c r="D44" s="225">
        <f>+D42-D43</f>
        <v>0</v>
      </c>
      <c r="E44" s="226">
        <f t="shared" si="4"/>
        <v>14171739</v>
      </c>
      <c r="F44" s="82">
        <f t="shared" si="4"/>
        <v>14171739</v>
      </c>
      <c r="G44" s="82">
        <f t="shared" si="4"/>
        <v>6407516</v>
      </c>
      <c r="H44" s="82">
        <f t="shared" si="4"/>
        <v>-642293</v>
      </c>
      <c r="I44" s="82">
        <f t="shared" si="4"/>
        <v>10666135</v>
      </c>
      <c r="J44" s="82">
        <f t="shared" si="4"/>
        <v>16431358</v>
      </c>
      <c r="K44" s="82">
        <f t="shared" si="4"/>
        <v>0</v>
      </c>
      <c r="L44" s="82">
        <f t="shared" si="4"/>
        <v>0</v>
      </c>
      <c r="M44" s="82">
        <f t="shared" si="4"/>
        <v>0</v>
      </c>
      <c r="N44" s="82">
        <f t="shared" si="4"/>
        <v>0</v>
      </c>
      <c r="O44" s="82">
        <f t="shared" si="4"/>
        <v>0</v>
      </c>
      <c r="P44" s="82">
        <f t="shared" si="4"/>
        <v>0</v>
      </c>
      <c r="Q44" s="82">
        <f t="shared" si="4"/>
        <v>0</v>
      </c>
      <c r="R44" s="82">
        <f t="shared" si="4"/>
        <v>0</v>
      </c>
      <c r="S44" s="82">
        <f t="shared" si="4"/>
        <v>0</v>
      </c>
      <c r="T44" s="82">
        <f t="shared" si="4"/>
        <v>0</v>
      </c>
      <c r="U44" s="82">
        <f t="shared" si="4"/>
        <v>0</v>
      </c>
      <c r="V44" s="82">
        <f t="shared" si="4"/>
        <v>0</v>
      </c>
      <c r="W44" s="82">
        <f t="shared" si="4"/>
        <v>16431358</v>
      </c>
      <c r="X44" s="82">
        <f t="shared" si="4"/>
        <v>3542935</v>
      </c>
      <c r="Y44" s="82">
        <f t="shared" si="4"/>
        <v>12888423</v>
      </c>
      <c r="Z44" s="227">
        <f>+IF(X44&lt;&gt;0,+(Y44/X44)*100,0)</f>
        <v>363.7781387465477</v>
      </c>
      <c r="AA44" s="225">
        <f>+AA42-AA43</f>
        <v>14171739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4327079</v>
      </c>
      <c r="D46" s="221">
        <f>SUM(D44:D45)</f>
        <v>0</v>
      </c>
      <c r="E46" s="222">
        <f t="shared" si="5"/>
        <v>14171739</v>
      </c>
      <c r="F46" s="93">
        <f t="shared" si="5"/>
        <v>14171739</v>
      </c>
      <c r="G46" s="93">
        <f t="shared" si="5"/>
        <v>6407516</v>
      </c>
      <c r="H46" s="93">
        <f t="shared" si="5"/>
        <v>-642293</v>
      </c>
      <c r="I46" s="93">
        <f t="shared" si="5"/>
        <v>10666135</v>
      </c>
      <c r="J46" s="93">
        <f t="shared" si="5"/>
        <v>16431358</v>
      </c>
      <c r="K46" s="93">
        <f t="shared" si="5"/>
        <v>0</v>
      </c>
      <c r="L46" s="93">
        <f t="shared" si="5"/>
        <v>0</v>
      </c>
      <c r="M46" s="93">
        <f t="shared" si="5"/>
        <v>0</v>
      </c>
      <c r="N46" s="93">
        <f t="shared" si="5"/>
        <v>0</v>
      </c>
      <c r="O46" s="93">
        <f t="shared" si="5"/>
        <v>0</v>
      </c>
      <c r="P46" s="93">
        <f t="shared" si="5"/>
        <v>0</v>
      </c>
      <c r="Q46" s="93">
        <f t="shared" si="5"/>
        <v>0</v>
      </c>
      <c r="R46" s="93">
        <f t="shared" si="5"/>
        <v>0</v>
      </c>
      <c r="S46" s="93">
        <f t="shared" si="5"/>
        <v>0</v>
      </c>
      <c r="T46" s="93">
        <f t="shared" si="5"/>
        <v>0</v>
      </c>
      <c r="U46" s="93">
        <f t="shared" si="5"/>
        <v>0</v>
      </c>
      <c r="V46" s="93">
        <f t="shared" si="5"/>
        <v>0</v>
      </c>
      <c r="W46" s="93">
        <f t="shared" si="5"/>
        <v>16431358</v>
      </c>
      <c r="X46" s="93">
        <f t="shared" si="5"/>
        <v>3542935</v>
      </c>
      <c r="Y46" s="93">
        <f t="shared" si="5"/>
        <v>12888423</v>
      </c>
      <c r="Z46" s="223">
        <f>+IF(X46&lt;&gt;0,+(Y46/X46)*100,0)</f>
        <v>363.7781387465477</v>
      </c>
      <c r="AA46" s="221">
        <f>SUM(AA44:AA45)</f>
        <v>14171739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4327079</v>
      </c>
      <c r="D48" s="232">
        <f>SUM(D46:D47)</f>
        <v>0</v>
      </c>
      <c r="E48" s="233">
        <f t="shared" si="6"/>
        <v>14171739</v>
      </c>
      <c r="F48" s="234">
        <f t="shared" si="6"/>
        <v>14171739</v>
      </c>
      <c r="G48" s="234">
        <f t="shared" si="6"/>
        <v>6407516</v>
      </c>
      <c r="H48" s="235">
        <f t="shared" si="6"/>
        <v>-642293</v>
      </c>
      <c r="I48" s="235">
        <f t="shared" si="6"/>
        <v>10666135</v>
      </c>
      <c r="J48" s="235">
        <f t="shared" si="6"/>
        <v>16431358</v>
      </c>
      <c r="K48" s="235">
        <f t="shared" si="6"/>
        <v>0</v>
      </c>
      <c r="L48" s="235">
        <f t="shared" si="6"/>
        <v>0</v>
      </c>
      <c r="M48" s="234">
        <f t="shared" si="6"/>
        <v>0</v>
      </c>
      <c r="N48" s="234">
        <f t="shared" si="6"/>
        <v>0</v>
      </c>
      <c r="O48" s="235">
        <f t="shared" si="6"/>
        <v>0</v>
      </c>
      <c r="P48" s="235">
        <f t="shared" si="6"/>
        <v>0</v>
      </c>
      <c r="Q48" s="235">
        <f t="shared" si="6"/>
        <v>0</v>
      </c>
      <c r="R48" s="235">
        <f t="shared" si="6"/>
        <v>0</v>
      </c>
      <c r="S48" s="235">
        <f t="shared" si="6"/>
        <v>0</v>
      </c>
      <c r="T48" s="234">
        <f t="shared" si="6"/>
        <v>0</v>
      </c>
      <c r="U48" s="234">
        <f t="shared" si="6"/>
        <v>0</v>
      </c>
      <c r="V48" s="235">
        <f t="shared" si="6"/>
        <v>0</v>
      </c>
      <c r="W48" s="235">
        <f t="shared" si="6"/>
        <v>16431358</v>
      </c>
      <c r="X48" s="235">
        <f t="shared" si="6"/>
        <v>3542935</v>
      </c>
      <c r="Y48" s="235">
        <f t="shared" si="6"/>
        <v>12888423</v>
      </c>
      <c r="Z48" s="236">
        <f>+IF(X48&lt;&gt;0,+(Y48/X48)*100,0)</f>
        <v>363.7781387465477</v>
      </c>
      <c r="AA48" s="237">
        <f>SUM(AA46:AA47)</f>
        <v>14171739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446106</v>
      </c>
      <c r="D5" s="158">
        <f>SUM(D6:D8)</f>
        <v>0</v>
      </c>
      <c r="E5" s="159">
        <f t="shared" si="0"/>
        <v>50000</v>
      </c>
      <c r="F5" s="105">
        <f t="shared" si="0"/>
        <v>50000</v>
      </c>
      <c r="G5" s="105">
        <f t="shared" si="0"/>
        <v>0</v>
      </c>
      <c r="H5" s="105">
        <f t="shared" si="0"/>
        <v>6474</v>
      </c>
      <c r="I5" s="105">
        <f t="shared" si="0"/>
        <v>0</v>
      </c>
      <c r="J5" s="105">
        <f t="shared" si="0"/>
        <v>6474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6474</v>
      </c>
      <c r="X5" s="105">
        <f t="shared" si="0"/>
        <v>12500</v>
      </c>
      <c r="Y5" s="105">
        <f t="shared" si="0"/>
        <v>-6026</v>
      </c>
      <c r="Z5" s="142">
        <f>+IF(X5&lt;&gt;0,+(Y5/X5)*100,0)</f>
        <v>-48.208</v>
      </c>
      <c r="AA5" s="158">
        <f>SUM(AA6:AA8)</f>
        <v>50000</v>
      </c>
    </row>
    <row r="6" spans="1:27" ht="13.5">
      <c r="A6" s="143" t="s">
        <v>75</v>
      </c>
      <c r="B6" s="141"/>
      <c r="C6" s="160">
        <v>54167</v>
      </c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>
        <v>145918</v>
      </c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>
        <v>246021</v>
      </c>
      <c r="D8" s="160"/>
      <c r="E8" s="161">
        <v>50000</v>
      </c>
      <c r="F8" s="65">
        <v>50000</v>
      </c>
      <c r="G8" s="65"/>
      <c r="H8" s="65">
        <v>6474</v>
      </c>
      <c r="I8" s="65"/>
      <c r="J8" s="65">
        <v>6474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6474</v>
      </c>
      <c r="X8" s="65">
        <v>12500</v>
      </c>
      <c r="Y8" s="65">
        <v>-6026</v>
      </c>
      <c r="Z8" s="145">
        <v>-48.21</v>
      </c>
      <c r="AA8" s="67">
        <v>50000</v>
      </c>
    </row>
    <row r="9" spans="1:27" ht="13.5">
      <c r="A9" s="140" t="s">
        <v>78</v>
      </c>
      <c r="B9" s="141"/>
      <c r="C9" s="158">
        <f aca="true" t="shared" si="1" ref="C9:Y9">SUM(C10:C14)</f>
        <v>96705</v>
      </c>
      <c r="D9" s="158">
        <f>SUM(D10:D14)</f>
        <v>0</v>
      </c>
      <c r="E9" s="159">
        <f t="shared" si="1"/>
        <v>987000</v>
      </c>
      <c r="F9" s="105">
        <f t="shared" si="1"/>
        <v>987000</v>
      </c>
      <c r="G9" s="105">
        <f t="shared" si="1"/>
        <v>0</v>
      </c>
      <c r="H9" s="105">
        <f t="shared" si="1"/>
        <v>5860</v>
      </c>
      <c r="I9" s="105">
        <f t="shared" si="1"/>
        <v>0</v>
      </c>
      <c r="J9" s="105">
        <f t="shared" si="1"/>
        <v>5860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5860</v>
      </c>
      <c r="X9" s="105">
        <f t="shared" si="1"/>
        <v>246750</v>
      </c>
      <c r="Y9" s="105">
        <f t="shared" si="1"/>
        <v>-240890</v>
      </c>
      <c r="Z9" s="142">
        <f>+IF(X9&lt;&gt;0,+(Y9/X9)*100,0)</f>
        <v>-97.62512664640323</v>
      </c>
      <c r="AA9" s="107">
        <f>SUM(AA10:AA14)</f>
        <v>987000</v>
      </c>
    </row>
    <row r="10" spans="1:27" ht="13.5">
      <c r="A10" s="143" t="s">
        <v>79</v>
      </c>
      <c r="B10" s="141"/>
      <c r="C10" s="160">
        <v>37242</v>
      </c>
      <c r="D10" s="160"/>
      <c r="E10" s="161">
        <v>987000</v>
      </c>
      <c r="F10" s="65">
        <v>987000</v>
      </c>
      <c r="G10" s="65"/>
      <c r="H10" s="65">
        <v>5860</v>
      </c>
      <c r="I10" s="65"/>
      <c r="J10" s="65">
        <v>5860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>
        <v>5860</v>
      </c>
      <c r="X10" s="65">
        <v>246750</v>
      </c>
      <c r="Y10" s="65">
        <v>-240890</v>
      </c>
      <c r="Z10" s="145">
        <v>-97.63</v>
      </c>
      <c r="AA10" s="67">
        <v>987000</v>
      </c>
    </row>
    <row r="11" spans="1:27" ht="13.5">
      <c r="A11" s="143" t="s">
        <v>80</v>
      </c>
      <c r="B11" s="141"/>
      <c r="C11" s="160">
        <v>24000</v>
      </c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>
        <v>35463</v>
      </c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201902</v>
      </c>
      <c r="D15" s="158">
        <f>SUM(D16:D18)</f>
        <v>0</v>
      </c>
      <c r="E15" s="159">
        <f t="shared" si="2"/>
        <v>5834850</v>
      </c>
      <c r="F15" s="105">
        <f t="shared" si="2"/>
        <v>5834850</v>
      </c>
      <c r="G15" s="105">
        <f t="shared" si="2"/>
        <v>0</v>
      </c>
      <c r="H15" s="105">
        <f t="shared" si="2"/>
        <v>0</v>
      </c>
      <c r="I15" s="105">
        <f t="shared" si="2"/>
        <v>575780</v>
      </c>
      <c r="J15" s="105">
        <f t="shared" si="2"/>
        <v>575780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575780</v>
      </c>
      <c r="X15" s="105">
        <f t="shared" si="2"/>
        <v>1458713</v>
      </c>
      <c r="Y15" s="105">
        <f t="shared" si="2"/>
        <v>-882933</v>
      </c>
      <c r="Z15" s="142">
        <f>+IF(X15&lt;&gt;0,+(Y15/X15)*100,0)</f>
        <v>-60.528219053371025</v>
      </c>
      <c r="AA15" s="107">
        <f>SUM(AA16:AA18)</f>
        <v>5834850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201902</v>
      </c>
      <c r="D17" s="160"/>
      <c r="E17" s="161">
        <v>5834850</v>
      </c>
      <c r="F17" s="65">
        <v>5834850</v>
      </c>
      <c r="G17" s="65"/>
      <c r="H17" s="65"/>
      <c r="I17" s="65">
        <v>575780</v>
      </c>
      <c r="J17" s="65">
        <v>575780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>
        <v>575780</v>
      </c>
      <c r="X17" s="65">
        <v>1458713</v>
      </c>
      <c r="Y17" s="65">
        <v>-882933</v>
      </c>
      <c r="Z17" s="145">
        <v>-60.53</v>
      </c>
      <c r="AA17" s="67">
        <v>5834850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15548717</v>
      </c>
      <c r="D19" s="158">
        <f>SUM(D20:D23)</f>
        <v>0</v>
      </c>
      <c r="E19" s="159">
        <f t="shared" si="3"/>
        <v>11040000</v>
      </c>
      <c r="F19" s="105">
        <f t="shared" si="3"/>
        <v>11040000</v>
      </c>
      <c r="G19" s="105">
        <f t="shared" si="3"/>
        <v>0</v>
      </c>
      <c r="H19" s="105">
        <f t="shared" si="3"/>
        <v>909626</v>
      </c>
      <c r="I19" s="105">
        <f t="shared" si="3"/>
        <v>1021995</v>
      </c>
      <c r="J19" s="105">
        <f t="shared" si="3"/>
        <v>1931621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1931621</v>
      </c>
      <c r="X19" s="105">
        <f t="shared" si="3"/>
        <v>2760000</v>
      </c>
      <c r="Y19" s="105">
        <f t="shared" si="3"/>
        <v>-828379</v>
      </c>
      <c r="Z19" s="142">
        <f>+IF(X19&lt;&gt;0,+(Y19/X19)*100,0)</f>
        <v>-30.01373188405797</v>
      </c>
      <c r="AA19" s="107">
        <f>SUM(AA20:AA23)</f>
        <v>11040000</v>
      </c>
    </row>
    <row r="20" spans="1:27" ht="13.5">
      <c r="A20" s="143" t="s">
        <v>89</v>
      </c>
      <c r="B20" s="141"/>
      <c r="C20" s="160">
        <v>61445</v>
      </c>
      <c r="D20" s="160"/>
      <c r="E20" s="161">
        <v>11040000</v>
      </c>
      <c r="F20" s="65">
        <v>11040000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>
        <v>2760000</v>
      </c>
      <c r="Y20" s="65">
        <v>-2760000</v>
      </c>
      <c r="Z20" s="145">
        <v>-100</v>
      </c>
      <c r="AA20" s="67">
        <v>11040000</v>
      </c>
    </row>
    <row r="21" spans="1:27" ht="13.5">
      <c r="A21" s="143" t="s">
        <v>90</v>
      </c>
      <c r="B21" s="141"/>
      <c r="C21" s="160">
        <v>12823381</v>
      </c>
      <c r="D21" s="160"/>
      <c r="E21" s="161"/>
      <c r="F21" s="65"/>
      <c r="G21" s="65"/>
      <c r="H21" s="65">
        <v>909626</v>
      </c>
      <c r="I21" s="65">
        <v>1021995</v>
      </c>
      <c r="J21" s="65">
        <v>1931621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>
        <v>1931621</v>
      </c>
      <c r="X21" s="65"/>
      <c r="Y21" s="65">
        <v>1931621</v>
      </c>
      <c r="Z21" s="145"/>
      <c r="AA21" s="67"/>
    </row>
    <row r="22" spans="1:27" ht="13.5">
      <c r="A22" s="143" t="s">
        <v>91</v>
      </c>
      <c r="B22" s="141"/>
      <c r="C22" s="162">
        <v>2663891</v>
      </c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16293430</v>
      </c>
      <c r="D25" s="232">
        <f>+D5+D9+D15+D19+D24</f>
        <v>0</v>
      </c>
      <c r="E25" s="245">
        <f t="shared" si="4"/>
        <v>17911850</v>
      </c>
      <c r="F25" s="234">
        <f t="shared" si="4"/>
        <v>17911850</v>
      </c>
      <c r="G25" s="234">
        <f t="shared" si="4"/>
        <v>0</v>
      </c>
      <c r="H25" s="234">
        <f t="shared" si="4"/>
        <v>921960</v>
      </c>
      <c r="I25" s="234">
        <f t="shared" si="4"/>
        <v>1597775</v>
      </c>
      <c r="J25" s="234">
        <f t="shared" si="4"/>
        <v>2519735</v>
      </c>
      <c r="K25" s="234">
        <f t="shared" si="4"/>
        <v>0</v>
      </c>
      <c r="L25" s="234">
        <f t="shared" si="4"/>
        <v>0</v>
      </c>
      <c r="M25" s="234">
        <f t="shared" si="4"/>
        <v>0</v>
      </c>
      <c r="N25" s="234">
        <f t="shared" si="4"/>
        <v>0</v>
      </c>
      <c r="O25" s="234">
        <f t="shared" si="4"/>
        <v>0</v>
      </c>
      <c r="P25" s="234">
        <f t="shared" si="4"/>
        <v>0</v>
      </c>
      <c r="Q25" s="234">
        <f t="shared" si="4"/>
        <v>0</v>
      </c>
      <c r="R25" s="234">
        <f t="shared" si="4"/>
        <v>0</v>
      </c>
      <c r="S25" s="234">
        <f t="shared" si="4"/>
        <v>0</v>
      </c>
      <c r="T25" s="234">
        <f t="shared" si="4"/>
        <v>0</v>
      </c>
      <c r="U25" s="234">
        <f t="shared" si="4"/>
        <v>0</v>
      </c>
      <c r="V25" s="234">
        <f t="shared" si="4"/>
        <v>0</v>
      </c>
      <c r="W25" s="234">
        <f t="shared" si="4"/>
        <v>2519735</v>
      </c>
      <c r="X25" s="234">
        <f t="shared" si="4"/>
        <v>4477963</v>
      </c>
      <c r="Y25" s="234">
        <f t="shared" si="4"/>
        <v>-1958228</v>
      </c>
      <c r="Z25" s="246">
        <f>+IF(X25&lt;&gt;0,+(Y25/X25)*100,0)</f>
        <v>-43.73033006302196</v>
      </c>
      <c r="AA25" s="247">
        <f>+AA5+AA9+AA15+AA19+AA24</f>
        <v>17911850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15957740</v>
      </c>
      <c r="D28" s="160"/>
      <c r="E28" s="161">
        <v>16924850</v>
      </c>
      <c r="F28" s="65">
        <v>16924850</v>
      </c>
      <c r="G28" s="65"/>
      <c r="H28" s="65">
        <v>909626</v>
      </c>
      <c r="I28" s="65">
        <v>1582999</v>
      </c>
      <c r="J28" s="65">
        <v>2492625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>
        <v>2492625</v>
      </c>
      <c r="X28" s="65">
        <v>4231213</v>
      </c>
      <c r="Y28" s="65">
        <v>-1738588</v>
      </c>
      <c r="Z28" s="145">
        <v>-41.09</v>
      </c>
      <c r="AA28" s="160">
        <v>16924850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>
        <v>21190</v>
      </c>
      <c r="D30" s="162"/>
      <c r="E30" s="163">
        <v>987000</v>
      </c>
      <c r="F30" s="164">
        <v>987000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>
        <v>246750</v>
      </c>
      <c r="Y30" s="164">
        <v>-246750</v>
      </c>
      <c r="Z30" s="146">
        <v>-100</v>
      </c>
      <c r="AA30" s="239">
        <v>987000</v>
      </c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15978930</v>
      </c>
      <c r="D32" s="225">
        <f>SUM(D28:D31)</f>
        <v>0</v>
      </c>
      <c r="E32" s="226">
        <f t="shared" si="5"/>
        <v>17911850</v>
      </c>
      <c r="F32" s="82">
        <f t="shared" si="5"/>
        <v>17911850</v>
      </c>
      <c r="G32" s="82">
        <f t="shared" si="5"/>
        <v>0</v>
      </c>
      <c r="H32" s="82">
        <f t="shared" si="5"/>
        <v>909626</v>
      </c>
      <c r="I32" s="82">
        <f t="shared" si="5"/>
        <v>1582999</v>
      </c>
      <c r="J32" s="82">
        <f t="shared" si="5"/>
        <v>2492625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2492625</v>
      </c>
      <c r="X32" s="82">
        <f t="shared" si="5"/>
        <v>4477963</v>
      </c>
      <c r="Y32" s="82">
        <f t="shared" si="5"/>
        <v>-1985338</v>
      </c>
      <c r="Z32" s="227">
        <f>+IF(X32&lt;&gt;0,+(Y32/X32)*100,0)</f>
        <v>-44.33573926358927</v>
      </c>
      <c r="AA32" s="84">
        <f>SUM(AA28:AA31)</f>
        <v>17911850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314499</v>
      </c>
      <c r="D35" s="160"/>
      <c r="E35" s="161"/>
      <c r="F35" s="65"/>
      <c r="G35" s="65"/>
      <c r="H35" s="65">
        <v>12334</v>
      </c>
      <c r="I35" s="65">
        <v>14776</v>
      </c>
      <c r="J35" s="65">
        <v>27110</v>
      </c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>
        <v>27110</v>
      </c>
      <c r="X35" s="65"/>
      <c r="Y35" s="65">
        <v>27110</v>
      </c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16293429</v>
      </c>
      <c r="D36" s="237">
        <f>SUM(D32:D35)</f>
        <v>0</v>
      </c>
      <c r="E36" s="233">
        <f t="shared" si="6"/>
        <v>17911850</v>
      </c>
      <c r="F36" s="235">
        <f t="shared" si="6"/>
        <v>17911850</v>
      </c>
      <c r="G36" s="235">
        <f t="shared" si="6"/>
        <v>0</v>
      </c>
      <c r="H36" s="235">
        <f t="shared" si="6"/>
        <v>921960</v>
      </c>
      <c r="I36" s="235">
        <f t="shared" si="6"/>
        <v>1597775</v>
      </c>
      <c r="J36" s="235">
        <f t="shared" si="6"/>
        <v>2519735</v>
      </c>
      <c r="K36" s="235">
        <f t="shared" si="6"/>
        <v>0</v>
      </c>
      <c r="L36" s="235">
        <f t="shared" si="6"/>
        <v>0</v>
      </c>
      <c r="M36" s="235">
        <f t="shared" si="6"/>
        <v>0</v>
      </c>
      <c r="N36" s="235">
        <f t="shared" si="6"/>
        <v>0</v>
      </c>
      <c r="O36" s="235">
        <f t="shared" si="6"/>
        <v>0</v>
      </c>
      <c r="P36" s="235">
        <f t="shared" si="6"/>
        <v>0</v>
      </c>
      <c r="Q36" s="235">
        <f t="shared" si="6"/>
        <v>0</v>
      </c>
      <c r="R36" s="235">
        <f t="shared" si="6"/>
        <v>0</v>
      </c>
      <c r="S36" s="235">
        <f t="shared" si="6"/>
        <v>0</v>
      </c>
      <c r="T36" s="235">
        <f t="shared" si="6"/>
        <v>0</v>
      </c>
      <c r="U36" s="235">
        <f t="shared" si="6"/>
        <v>0</v>
      </c>
      <c r="V36" s="235">
        <f t="shared" si="6"/>
        <v>0</v>
      </c>
      <c r="W36" s="235">
        <f t="shared" si="6"/>
        <v>2519735</v>
      </c>
      <c r="X36" s="235">
        <f t="shared" si="6"/>
        <v>4477963</v>
      </c>
      <c r="Y36" s="235">
        <f t="shared" si="6"/>
        <v>-1958228</v>
      </c>
      <c r="Z36" s="236">
        <f>+IF(X36&lt;&gt;0,+(Y36/X36)*100,0)</f>
        <v>-43.73033006302196</v>
      </c>
      <c r="AA36" s="254">
        <f>SUM(AA32:AA35)</f>
        <v>17911850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4110309</v>
      </c>
      <c r="D6" s="160"/>
      <c r="E6" s="64">
        <v>451578</v>
      </c>
      <c r="F6" s="65">
        <v>451578</v>
      </c>
      <c r="G6" s="65">
        <v>-19781521</v>
      </c>
      <c r="H6" s="65">
        <v>827693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112895</v>
      </c>
      <c r="Y6" s="65">
        <v>-112895</v>
      </c>
      <c r="Z6" s="145">
        <v>-100</v>
      </c>
      <c r="AA6" s="67">
        <v>451578</v>
      </c>
    </row>
    <row r="7" spans="1:27" ht="13.5">
      <c r="A7" s="264" t="s">
        <v>147</v>
      </c>
      <c r="B7" s="197" t="s">
        <v>72</v>
      </c>
      <c r="C7" s="160">
        <v>1154800</v>
      </c>
      <c r="D7" s="160"/>
      <c r="E7" s="64">
        <v>23000000</v>
      </c>
      <c r="F7" s="65">
        <v>23000000</v>
      </c>
      <c r="G7" s="65">
        <v>-232396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5750000</v>
      </c>
      <c r="Y7" s="65">
        <v>-5750000</v>
      </c>
      <c r="Z7" s="145">
        <v>-100</v>
      </c>
      <c r="AA7" s="67">
        <v>23000000</v>
      </c>
    </row>
    <row r="8" spans="1:27" ht="13.5">
      <c r="A8" s="264" t="s">
        <v>148</v>
      </c>
      <c r="B8" s="197" t="s">
        <v>72</v>
      </c>
      <c r="C8" s="160">
        <v>11730355</v>
      </c>
      <c r="D8" s="160"/>
      <c r="E8" s="64">
        <v>4786403</v>
      </c>
      <c r="F8" s="65">
        <v>4786403</v>
      </c>
      <c r="G8" s="65">
        <v>-12396584</v>
      </c>
      <c r="H8" s="65">
        <v>1575665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1196601</v>
      </c>
      <c r="Y8" s="65">
        <v>-1196601</v>
      </c>
      <c r="Z8" s="145">
        <v>-100</v>
      </c>
      <c r="AA8" s="67">
        <v>4786403</v>
      </c>
    </row>
    <row r="9" spans="1:27" ht="13.5">
      <c r="A9" s="264" t="s">
        <v>149</v>
      </c>
      <c r="B9" s="197"/>
      <c r="C9" s="160">
        <v>626871</v>
      </c>
      <c r="D9" s="160"/>
      <c r="E9" s="64"/>
      <c r="F9" s="65"/>
      <c r="G9" s="65">
        <v>-100468</v>
      </c>
      <c r="H9" s="65">
        <v>-263396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43637522</v>
      </c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61259857</v>
      </c>
      <c r="D12" s="177">
        <f>SUM(D6:D11)</f>
        <v>0</v>
      </c>
      <c r="E12" s="77">
        <f t="shared" si="0"/>
        <v>28237981</v>
      </c>
      <c r="F12" s="78">
        <f t="shared" si="0"/>
        <v>28237981</v>
      </c>
      <c r="G12" s="78">
        <f t="shared" si="0"/>
        <v>-32510969</v>
      </c>
      <c r="H12" s="78">
        <f t="shared" si="0"/>
        <v>2139962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7059496</v>
      </c>
      <c r="Y12" s="78">
        <f t="shared" si="0"/>
        <v>-7059496</v>
      </c>
      <c r="Z12" s="179">
        <f>+IF(X12&lt;&gt;0,+(Y12/X12)*100,0)</f>
        <v>-100</v>
      </c>
      <c r="AA12" s="79">
        <f>SUM(AA6:AA11)</f>
        <v>28237981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-311093</v>
      </c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>
        <v>13416756</v>
      </c>
      <c r="D17" s="160"/>
      <c r="E17" s="64">
        <v>29068</v>
      </c>
      <c r="F17" s="65">
        <v>29068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7267</v>
      </c>
      <c r="Y17" s="65">
        <v>-7267</v>
      </c>
      <c r="Z17" s="145">
        <v>-100</v>
      </c>
      <c r="AA17" s="67">
        <v>29068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235849273</v>
      </c>
      <c r="D19" s="160"/>
      <c r="E19" s="64">
        <v>228437499</v>
      </c>
      <c r="F19" s="65">
        <v>228437499</v>
      </c>
      <c r="G19" s="65"/>
      <c r="H19" s="65">
        <v>-921960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57109375</v>
      </c>
      <c r="Y19" s="65">
        <v>-57109375</v>
      </c>
      <c r="Z19" s="145">
        <v>-100</v>
      </c>
      <c r="AA19" s="67">
        <v>228437499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>
        <v>523785</v>
      </c>
      <c r="F22" s="65">
        <v>523785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130946</v>
      </c>
      <c r="Y22" s="65">
        <v>-130946</v>
      </c>
      <c r="Z22" s="145">
        <v>-100</v>
      </c>
      <c r="AA22" s="67">
        <v>523785</v>
      </c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248954936</v>
      </c>
      <c r="D24" s="177">
        <f>SUM(D15:D23)</f>
        <v>0</v>
      </c>
      <c r="E24" s="81">
        <f t="shared" si="1"/>
        <v>228990352</v>
      </c>
      <c r="F24" s="82">
        <f t="shared" si="1"/>
        <v>228990352</v>
      </c>
      <c r="G24" s="82">
        <f t="shared" si="1"/>
        <v>0</v>
      </c>
      <c r="H24" s="82">
        <f t="shared" si="1"/>
        <v>-921960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57247588</v>
      </c>
      <c r="Y24" s="82">
        <f t="shared" si="1"/>
        <v>-57247588</v>
      </c>
      <c r="Z24" s="227">
        <f>+IF(X24&lt;&gt;0,+(Y24/X24)*100,0)</f>
        <v>-100</v>
      </c>
      <c r="AA24" s="84">
        <f>SUM(AA15:AA23)</f>
        <v>228990352</v>
      </c>
    </row>
    <row r="25" spans="1:27" ht="13.5">
      <c r="A25" s="265" t="s">
        <v>162</v>
      </c>
      <c r="B25" s="266"/>
      <c r="C25" s="177">
        <f aca="true" t="shared" si="2" ref="C25:Y25">+C12+C24</f>
        <v>310214793</v>
      </c>
      <c r="D25" s="177">
        <f>+D12+D24</f>
        <v>0</v>
      </c>
      <c r="E25" s="77">
        <f t="shared" si="2"/>
        <v>257228333</v>
      </c>
      <c r="F25" s="78">
        <f t="shared" si="2"/>
        <v>257228333</v>
      </c>
      <c r="G25" s="78">
        <f t="shared" si="2"/>
        <v>-32510969</v>
      </c>
      <c r="H25" s="78">
        <f t="shared" si="2"/>
        <v>1218002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64307084</v>
      </c>
      <c r="Y25" s="78">
        <f t="shared" si="2"/>
        <v>-64307084</v>
      </c>
      <c r="Z25" s="179">
        <f>+IF(X25&lt;&gt;0,+(Y25/X25)*100,0)</f>
        <v>-100</v>
      </c>
      <c r="AA25" s="79">
        <f>+AA12+AA24</f>
        <v>257228333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104700</v>
      </c>
      <c r="D31" s="160"/>
      <c r="E31" s="64">
        <v>113600</v>
      </c>
      <c r="F31" s="65">
        <v>113600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28400</v>
      </c>
      <c r="Y31" s="65">
        <v>-28400</v>
      </c>
      <c r="Z31" s="145">
        <v>-100</v>
      </c>
      <c r="AA31" s="67">
        <v>113600</v>
      </c>
    </row>
    <row r="32" spans="1:27" ht="13.5">
      <c r="A32" s="264" t="s">
        <v>167</v>
      </c>
      <c r="B32" s="197" t="s">
        <v>94</v>
      </c>
      <c r="C32" s="160">
        <v>15081120</v>
      </c>
      <c r="D32" s="160"/>
      <c r="E32" s="64">
        <v>62009903</v>
      </c>
      <c r="F32" s="65">
        <v>62009903</v>
      </c>
      <c r="G32" s="65">
        <v>-25741216</v>
      </c>
      <c r="H32" s="65">
        <v>1458451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>
        <v>15502476</v>
      </c>
      <c r="Y32" s="65">
        <v>-15502476</v>
      </c>
      <c r="Z32" s="145">
        <v>-100</v>
      </c>
      <c r="AA32" s="67">
        <v>62009903</v>
      </c>
    </row>
    <row r="33" spans="1:27" ht="13.5">
      <c r="A33" s="264" t="s">
        <v>168</v>
      </c>
      <c r="B33" s="197"/>
      <c r="C33" s="160">
        <v>3991123</v>
      </c>
      <c r="D33" s="160"/>
      <c r="E33" s="64">
        <v>92258</v>
      </c>
      <c r="F33" s="65">
        <v>92258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23065</v>
      </c>
      <c r="Y33" s="65">
        <v>-23065</v>
      </c>
      <c r="Z33" s="145">
        <v>-100</v>
      </c>
      <c r="AA33" s="67">
        <v>92258</v>
      </c>
    </row>
    <row r="34" spans="1:27" ht="13.5">
      <c r="A34" s="265" t="s">
        <v>58</v>
      </c>
      <c r="B34" s="266"/>
      <c r="C34" s="177">
        <f aca="true" t="shared" si="3" ref="C34:Y34">SUM(C29:C33)</f>
        <v>19176943</v>
      </c>
      <c r="D34" s="177">
        <f>SUM(D29:D33)</f>
        <v>0</v>
      </c>
      <c r="E34" s="77">
        <f t="shared" si="3"/>
        <v>62215761</v>
      </c>
      <c r="F34" s="78">
        <f t="shared" si="3"/>
        <v>62215761</v>
      </c>
      <c r="G34" s="78">
        <f t="shared" si="3"/>
        <v>-25741216</v>
      </c>
      <c r="H34" s="78">
        <f t="shared" si="3"/>
        <v>1458451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15553941</v>
      </c>
      <c r="Y34" s="78">
        <f t="shared" si="3"/>
        <v>-15553941</v>
      </c>
      <c r="Z34" s="179">
        <f>+IF(X34&lt;&gt;0,+(Y34/X34)*100,0)</f>
        <v>-100</v>
      </c>
      <c r="AA34" s="79">
        <f>SUM(AA29:AA33)</f>
        <v>62215761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1188793</v>
      </c>
      <c r="D38" s="160"/>
      <c r="E38" s="64">
        <v>1224115</v>
      </c>
      <c r="F38" s="65">
        <v>1224115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306029</v>
      </c>
      <c r="Y38" s="65">
        <v>-306029</v>
      </c>
      <c r="Z38" s="145">
        <v>-100</v>
      </c>
      <c r="AA38" s="67">
        <v>1224115</v>
      </c>
    </row>
    <row r="39" spans="1:27" ht="13.5">
      <c r="A39" s="265" t="s">
        <v>59</v>
      </c>
      <c r="B39" s="268"/>
      <c r="C39" s="177">
        <f aca="true" t="shared" si="4" ref="C39:Y39">SUM(C37:C38)</f>
        <v>1188793</v>
      </c>
      <c r="D39" s="177">
        <f>SUM(D37:D38)</f>
        <v>0</v>
      </c>
      <c r="E39" s="81">
        <f t="shared" si="4"/>
        <v>1224115</v>
      </c>
      <c r="F39" s="82">
        <f t="shared" si="4"/>
        <v>1224115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306029</v>
      </c>
      <c r="Y39" s="82">
        <f t="shared" si="4"/>
        <v>-306029</v>
      </c>
      <c r="Z39" s="227">
        <f>+IF(X39&lt;&gt;0,+(Y39/X39)*100,0)</f>
        <v>-100</v>
      </c>
      <c r="AA39" s="84">
        <f>SUM(AA37:AA38)</f>
        <v>1224115</v>
      </c>
    </row>
    <row r="40" spans="1:27" ht="13.5">
      <c r="A40" s="265" t="s">
        <v>170</v>
      </c>
      <c r="B40" s="266"/>
      <c r="C40" s="177">
        <f aca="true" t="shared" si="5" ref="C40:Y40">+C34+C39</f>
        <v>20365736</v>
      </c>
      <c r="D40" s="177">
        <f>+D34+D39</f>
        <v>0</v>
      </c>
      <c r="E40" s="77">
        <f t="shared" si="5"/>
        <v>63439876</v>
      </c>
      <c r="F40" s="78">
        <f t="shared" si="5"/>
        <v>63439876</v>
      </c>
      <c r="G40" s="78">
        <f t="shared" si="5"/>
        <v>-25741216</v>
      </c>
      <c r="H40" s="78">
        <f t="shared" si="5"/>
        <v>1458451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15859970</v>
      </c>
      <c r="Y40" s="78">
        <f t="shared" si="5"/>
        <v>-15859970</v>
      </c>
      <c r="Z40" s="179">
        <f>+IF(X40&lt;&gt;0,+(Y40/X40)*100,0)</f>
        <v>-100</v>
      </c>
      <c r="AA40" s="79">
        <f>+AA34+AA39</f>
        <v>63439876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289849057</v>
      </c>
      <c r="D42" s="272">
        <f>+D25-D40</f>
        <v>0</v>
      </c>
      <c r="E42" s="273">
        <f t="shared" si="6"/>
        <v>193788457</v>
      </c>
      <c r="F42" s="274">
        <f t="shared" si="6"/>
        <v>193788457</v>
      </c>
      <c r="G42" s="274">
        <f t="shared" si="6"/>
        <v>-6769753</v>
      </c>
      <c r="H42" s="274">
        <f t="shared" si="6"/>
        <v>-240449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48447114</v>
      </c>
      <c r="Y42" s="274">
        <f t="shared" si="6"/>
        <v>-48447114</v>
      </c>
      <c r="Z42" s="275">
        <f>+IF(X42&lt;&gt;0,+(Y42/X42)*100,0)</f>
        <v>-100</v>
      </c>
      <c r="AA42" s="276">
        <f>+AA25-AA40</f>
        <v>193788457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294096050</v>
      </c>
      <c r="D45" s="160"/>
      <c r="E45" s="64">
        <v>206923628</v>
      </c>
      <c r="F45" s="65">
        <v>206923628</v>
      </c>
      <c r="G45" s="65">
        <v>-6766774</v>
      </c>
      <c r="H45" s="65">
        <v>-240450</v>
      </c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>
        <v>51730907</v>
      </c>
      <c r="Y45" s="65">
        <v>-51730907</v>
      </c>
      <c r="Z45" s="144">
        <v>-100</v>
      </c>
      <c r="AA45" s="67">
        <v>206923628</v>
      </c>
    </row>
    <row r="46" spans="1:27" ht="13.5">
      <c r="A46" s="264" t="s">
        <v>174</v>
      </c>
      <c r="B46" s="197" t="s">
        <v>94</v>
      </c>
      <c r="C46" s="160"/>
      <c r="D46" s="160"/>
      <c r="E46" s="64">
        <v>-13135170</v>
      </c>
      <c r="F46" s="65">
        <v>-13135170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>
        <v>-3283793</v>
      </c>
      <c r="Y46" s="65">
        <v>3283793</v>
      </c>
      <c r="Z46" s="144">
        <v>-100</v>
      </c>
      <c r="AA46" s="67">
        <v>-13135170</v>
      </c>
    </row>
    <row r="47" spans="1:27" ht="13.5">
      <c r="A47" s="264" t="s">
        <v>175</v>
      </c>
      <c r="B47" s="197"/>
      <c r="C47" s="160"/>
      <c r="D47" s="160"/>
      <c r="E47" s="64">
        <v>-1</v>
      </c>
      <c r="F47" s="65">
        <v>-1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>
        <v>-1</v>
      </c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294096050</v>
      </c>
      <c r="D48" s="232">
        <f>SUM(D45:D47)</f>
        <v>0</v>
      </c>
      <c r="E48" s="279">
        <f t="shared" si="7"/>
        <v>193788457</v>
      </c>
      <c r="F48" s="234">
        <f t="shared" si="7"/>
        <v>193788457</v>
      </c>
      <c r="G48" s="234">
        <f t="shared" si="7"/>
        <v>-6766774</v>
      </c>
      <c r="H48" s="234">
        <f t="shared" si="7"/>
        <v>-240450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48447114</v>
      </c>
      <c r="Y48" s="234">
        <f t="shared" si="7"/>
        <v>-48447114</v>
      </c>
      <c r="Z48" s="280">
        <f>+IF(X48&lt;&gt;0,+(Y48/X48)*100,0)</f>
        <v>-100</v>
      </c>
      <c r="AA48" s="247">
        <f>SUM(AA45:AA47)</f>
        <v>193788457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41121424</v>
      </c>
      <c r="D6" s="160"/>
      <c r="E6" s="64">
        <v>39650866</v>
      </c>
      <c r="F6" s="65">
        <v>39650866</v>
      </c>
      <c r="G6" s="65">
        <v>15203270</v>
      </c>
      <c r="H6" s="65">
        <v>5355720</v>
      </c>
      <c r="I6" s="65">
        <v>3447112</v>
      </c>
      <c r="J6" s="65">
        <v>24006102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>
        <v>24006102</v>
      </c>
      <c r="X6" s="65">
        <v>9912717</v>
      </c>
      <c r="Y6" s="65">
        <v>14093385</v>
      </c>
      <c r="Z6" s="145">
        <v>142.17</v>
      </c>
      <c r="AA6" s="67">
        <v>39650866</v>
      </c>
    </row>
    <row r="7" spans="1:27" ht="13.5">
      <c r="A7" s="264" t="s">
        <v>181</v>
      </c>
      <c r="B7" s="197" t="s">
        <v>72</v>
      </c>
      <c r="C7" s="160">
        <v>1435104</v>
      </c>
      <c r="D7" s="160"/>
      <c r="E7" s="64">
        <v>32765539</v>
      </c>
      <c r="F7" s="65">
        <v>32765539</v>
      </c>
      <c r="G7" s="65">
        <v>1500000</v>
      </c>
      <c r="H7" s="65">
        <v>701754</v>
      </c>
      <c r="I7" s="65">
        <v>557018</v>
      </c>
      <c r="J7" s="65">
        <v>2758772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>
        <v>2758772</v>
      </c>
      <c r="X7" s="65">
        <v>8191386</v>
      </c>
      <c r="Y7" s="65">
        <v>-5432614</v>
      </c>
      <c r="Z7" s="145">
        <v>-66.32</v>
      </c>
      <c r="AA7" s="67">
        <v>32765539</v>
      </c>
    </row>
    <row r="8" spans="1:27" ht="13.5">
      <c r="A8" s="264" t="s">
        <v>182</v>
      </c>
      <c r="B8" s="197" t="s">
        <v>72</v>
      </c>
      <c r="C8" s="160">
        <v>46916313</v>
      </c>
      <c r="D8" s="160"/>
      <c r="E8" s="64">
        <v>16874850</v>
      </c>
      <c r="F8" s="65">
        <v>16874850</v>
      </c>
      <c r="G8" s="65">
        <v>11486081</v>
      </c>
      <c r="H8" s="65">
        <v>1501751</v>
      </c>
      <c r="I8" s="65">
        <v>648679</v>
      </c>
      <c r="J8" s="65">
        <v>13636511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13636511</v>
      </c>
      <c r="X8" s="65">
        <v>4218711</v>
      </c>
      <c r="Y8" s="65">
        <v>9417800</v>
      </c>
      <c r="Z8" s="145">
        <v>223.24</v>
      </c>
      <c r="AA8" s="67">
        <v>16874850</v>
      </c>
    </row>
    <row r="9" spans="1:27" ht="13.5">
      <c r="A9" s="264" t="s">
        <v>183</v>
      </c>
      <c r="B9" s="197"/>
      <c r="C9" s="160">
        <v>386099</v>
      </c>
      <c r="D9" s="160"/>
      <c r="E9" s="64">
        <v>1188156</v>
      </c>
      <c r="F9" s="65">
        <v>1188156</v>
      </c>
      <c r="G9" s="65">
        <v>7784</v>
      </c>
      <c r="H9" s="65">
        <v>46930</v>
      </c>
      <c r="I9" s="65">
        <v>48860</v>
      </c>
      <c r="J9" s="65">
        <v>103574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>
        <v>103574</v>
      </c>
      <c r="X9" s="65">
        <v>297039</v>
      </c>
      <c r="Y9" s="65">
        <v>-193465</v>
      </c>
      <c r="Z9" s="145">
        <v>-65.13</v>
      </c>
      <c r="AA9" s="67">
        <v>1188156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-54985130</v>
      </c>
      <c r="D12" s="160"/>
      <c r="E12" s="64">
        <v>-62813361</v>
      </c>
      <c r="F12" s="65">
        <v>-62813361</v>
      </c>
      <c r="G12" s="65">
        <v>-4796595</v>
      </c>
      <c r="H12" s="65">
        <v>-5043709</v>
      </c>
      <c r="I12" s="65">
        <v>-7584075</v>
      </c>
      <c r="J12" s="65">
        <v>-17424379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>
        <v>-17424379</v>
      </c>
      <c r="X12" s="65">
        <v>-15703341</v>
      </c>
      <c r="Y12" s="65">
        <v>-1721038</v>
      </c>
      <c r="Z12" s="145">
        <v>10.96</v>
      </c>
      <c r="AA12" s="67">
        <v>-62813361</v>
      </c>
    </row>
    <row r="13" spans="1:27" ht="13.5">
      <c r="A13" s="264" t="s">
        <v>40</v>
      </c>
      <c r="B13" s="197"/>
      <c r="C13" s="160"/>
      <c r="D13" s="160"/>
      <c r="E13" s="64">
        <v>-160484</v>
      </c>
      <c r="F13" s="65">
        <v>-160484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-40122</v>
      </c>
      <c r="Y13" s="65">
        <v>40122</v>
      </c>
      <c r="Z13" s="145">
        <v>-100</v>
      </c>
      <c r="AA13" s="67">
        <v>-160484</v>
      </c>
    </row>
    <row r="14" spans="1:27" ht="13.5">
      <c r="A14" s="264" t="s">
        <v>42</v>
      </c>
      <c r="B14" s="197" t="s">
        <v>72</v>
      </c>
      <c r="C14" s="160">
        <v>-31969692</v>
      </c>
      <c r="D14" s="160"/>
      <c r="E14" s="64">
        <v>-10630740</v>
      </c>
      <c r="F14" s="65">
        <v>-10630740</v>
      </c>
      <c r="G14" s="65">
        <v>-3107012</v>
      </c>
      <c r="H14" s="65">
        <v>-2142893</v>
      </c>
      <c r="I14" s="65">
        <v>-510884</v>
      </c>
      <c r="J14" s="65">
        <v>-5760789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>
        <v>-5760789</v>
      </c>
      <c r="X14" s="65">
        <v>-2657685</v>
      </c>
      <c r="Y14" s="65">
        <v>-3103104</v>
      </c>
      <c r="Z14" s="145">
        <v>116.76</v>
      </c>
      <c r="AA14" s="67">
        <v>-10630740</v>
      </c>
    </row>
    <row r="15" spans="1:27" ht="13.5">
      <c r="A15" s="265" t="s">
        <v>187</v>
      </c>
      <c r="B15" s="266"/>
      <c r="C15" s="177">
        <f aca="true" t="shared" si="0" ref="C15:Y15">SUM(C6:C14)</f>
        <v>2904118</v>
      </c>
      <c r="D15" s="177">
        <f>SUM(D6:D14)</f>
        <v>0</v>
      </c>
      <c r="E15" s="77">
        <f t="shared" si="0"/>
        <v>16874826</v>
      </c>
      <c r="F15" s="78">
        <f t="shared" si="0"/>
        <v>16874826</v>
      </c>
      <c r="G15" s="78">
        <f t="shared" si="0"/>
        <v>20293528</v>
      </c>
      <c r="H15" s="78">
        <f t="shared" si="0"/>
        <v>419553</v>
      </c>
      <c r="I15" s="78">
        <f t="shared" si="0"/>
        <v>-3393290</v>
      </c>
      <c r="J15" s="78">
        <f t="shared" si="0"/>
        <v>17319791</v>
      </c>
      <c r="K15" s="78">
        <f t="shared" si="0"/>
        <v>0</v>
      </c>
      <c r="L15" s="78">
        <f t="shared" si="0"/>
        <v>0</v>
      </c>
      <c r="M15" s="78">
        <f t="shared" si="0"/>
        <v>0</v>
      </c>
      <c r="N15" s="78">
        <f t="shared" si="0"/>
        <v>0</v>
      </c>
      <c r="O15" s="78">
        <f t="shared" si="0"/>
        <v>0</v>
      </c>
      <c r="P15" s="78">
        <f t="shared" si="0"/>
        <v>0</v>
      </c>
      <c r="Q15" s="78">
        <f t="shared" si="0"/>
        <v>0</v>
      </c>
      <c r="R15" s="78">
        <f t="shared" si="0"/>
        <v>0</v>
      </c>
      <c r="S15" s="78">
        <f t="shared" si="0"/>
        <v>0</v>
      </c>
      <c r="T15" s="78">
        <f t="shared" si="0"/>
        <v>0</v>
      </c>
      <c r="U15" s="78">
        <f t="shared" si="0"/>
        <v>0</v>
      </c>
      <c r="V15" s="78">
        <f t="shared" si="0"/>
        <v>0</v>
      </c>
      <c r="W15" s="78">
        <f t="shared" si="0"/>
        <v>17319791</v>
      </c>
      <c r="X15" s="78">
        <f t="shared" si="0"/>
        <v>4218705</v>
      </c>
      <c r="Y15" s="78">
        <f t="shared" si="0"/>
        <v>13101086</v>
      </c>
      <c r="Z15" s="179">
        <f>+IF(X15&lt;&gt;0,+(Y15/X15)*100,0)</f>
        <v>310.5475732481887</v>
      </c>
      <c r="AA15" s="79">
        <f>SUM(AA6:AA14)</f>
        <v>16874826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-13990387</v>
      </c>
      <c r="D24" s="160"/>
      <c r="E24" s="64">
        <v>-16874850</v>
      </c>
      <c r="F24" s="65">
        <v>-16874850</v>
      </c>
      <c r="G24" s="65">
        <v>-285443</v>
      </c>
      <c r="H24" s="65">
        <v>-152071</v>
      </c>
      <c r="I24" s="65">
        <v>-1021995</v>
      </c>
      <c r="J24" s="65">
        <v>-1459509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>
        <v>-1459509</v>
      </c>
      <c r="X24" s="65">
        <v>-4218711</v>
      </c>
      <c r="Y24" s="65">
        <v>2759202</v>
      </c>
      <c r="Z24" s="145">
        <v>-65.4</v>
      </c>
      <c r="AA24" s="67">
        <v>-16874850</v>
      </c>
    </row>
    <row r="25" spans="1:27" ht="13.5">
      <c r="A25" s="265" t="s">
        <v>194</v>
      </c>
      <c r="B25" s="266"/>
      <c r="C25" s="177">
        <f aca="true" t="shared" si="1" ref="C25:Y25">SUM(C19:C24)</f>
        <v>-13990387</v>
      </c>
      <c r="D25" s="177">
        <f>SUM(D19:D24)</f>
        <v>0</v>
      </c>
      <c r="E25" s="77">
        <f t="shared" si="1"/>
        <v>-16874850</v>
      </c>
      <c r="F25" s="78">
        <f t="shared" si="1"/>
        <v>-16874850</v>
      </c>
      <c r="G25" s="78">
        <f t="shared" si="1"/>
        <v>-285443</v>
      </c>
      <c r="H25" s="78">
        <f t="shared" si="1"/>
        <v>-152071</v>
      </c>
      <c r="I25" s="78">
        <f t="shared" si="1"/>
        <v>-1021995</v>
      </c>
      <c r="J25" s="78">
        <f t="shared" si="1"/>
        <v>-1459509</v>
      </c>
      <c r="K25" s="78">
        <f t="shared" si="1"/>
        <v>0</v>
      </c>
      <c r="L25" s="78">
        <f t="shared" si="1"/>
        <v>0</v>
      </c>
      <c r="M25" s="78">
        <f t="shared" si="1"/>
        <v>0</v>
      </c>
      <c r="N25" s="78">
        <f t="shared" si="1"/>
        <v>0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0</v>
      </c>
      <c r="T25" s="78">
        <f t="shared" si="1"/>
        <v>0</v>
      </c>
      <c r="U25" s="78">
        <f t="shared" si="1"/>
        <v>0</v>
      </c>
      <c r="V25" s="78">
        <f t="shared" si="1"/>
        <v>0</v>
      </c>
      <c r="W25" s="78">
        <f t="shared" si="1"/>
        <v>-1459509</v>
      </c>
      <c r="X25" s="78">
        <f t="shared" si="1"/>
        <v>-4218711</v>
      </c>
      <c r="Y25" s="78">
        <f t="shared" si="1"/>
        <v>2759202</v>
      </c>
      <c r="Z25" s="179">
        <f>+IF(X25&lt;&gt;0,+(Y25/X25)*100,0)</f>
        <v>-65.40391128949103</v>
      </c>
      <c r="AA25" s="79">
        <f>SUM(AA19:AA24)</f>
        <v>-16874850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-11086269</v>
      </c>
      <c r="D36" s="158">
        <f>+D15+D25+D34</f>
        <v>0</v>
      </c>
      <c r="E36" s="104">
        <f t="shared" si="3"/>
        <v>-24</v>
      </c>
      <c r="F36" s="105">
        <f t="shared" si="3"/>
        <v>-24</v>
      </c>
      <c r="G36" s="105">
        <f t="shared" si="3"/>
        <v>20008085</v>
      </c>
      <c r="H36" s="105">
        <f t="shared" si="3"/>
        <v>267482</v>
      </c>
      <c r="I36" s="105">
        <f t="shared" si="3"/>
        <v>-4415285</v>
      </c>
      <c r="J36" s="105">
        <f t="shared" si="3"/>
        <v>15860282</v>
      </c>
      <c r="K36" s="105">
        <f t="shared" si="3"/>
        <v>0</v>
      </c>
      <c r="L36" s="105">
        <f t="shared" si="3"/>
        <v>0</v>
      </c>
      <c r="M36" s="105">
        <f t="shared" si="3"/>
        <v>0</v>
      </c>
      <c r="N36" s="105">
        <f t="shared" si="3"/>
        <v>0</v>
      </c>
      <c r="O36" s="105">
        <f t="shared" si="3"/>
        <v>0</v>
      </c>
      <c r="P36" s="105">
        <f t="shared" si="3"/>
        <v>0</v>
      </c>
      <c r="Q36" s="105">
        <f t="shared" si="3"/>
        <v>0</v>
      </c>
      <c r="R36" s="105">
        <f t="shared" si="3"/>
        <v>0</v>
      </c>
      <c r="S36" s="105">
        <f t="shared" si="3"/>
        <v>0</v>
      </c>
      <c r="T36" s="105">
        <f t="shared" si="3"/>
        <v>0</v>
      </c>
      <c r="U36" s="105">
        <f t="shared" si="3"/>
        <v>0</v>
      </c>
      <c r="V36" s="105">
        <f t="shared" si="3"/>
        <v>0</v>
      </c>
      <c r="W36" s="105">
        <f t="shared" si="3"/>
        <v>15860282</v>
      </c>
      <c r="X36" s="105">
        <f t="shared" si="3"/>
        <v>-6</v>
      </c>
      <c r="Y36" s="105">
        <f t="shared" si="3"/>
        <v>15860288</v>
      </c>
      <c r="Z36" s="142">
        <f>+IF(X36&lt;&gt;0,+(Y36/X36)*100,0)</f>
        <v>-264338133.33333334</v>
      </c>
      <c r="AA36" s="107">
        <f>+AA15+AA25+AA34</f>
        <v>-24</v>
      </c>
    </row>
    <row r="37" spans="1:27" ht="13.5">
      <c r="A37" s="264" t="s">
        <v>202</v>
      </c>
      <c r="B37" s="197" t="s">
        <v>96</v>
      </c>
      <c r="C37" s="158">
        <v>18711000</v>
      </c>
      <c r="D37" s="158"/>
      <c r="E37" s="104">
        <v>19078334</v>
      </c>
      <c r="F37" s="105">
        <v>19078334</v>
      </c>
      <c r="G37" s="105">
        <v>5265109</v>
      </c>
      <c r="H37" s="105">
        <v>25273194</v>
      </c>
      <c r="I37" s="105">
        <v>25540676</v>
      </c>
      <c r="J37" s="105">
        <v>5265109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>
        <v>5265109</v>
      </c>
      <c r="X37" s="105">
        <v>19078334</v>
      </c>
      <c r="Y37" s="105">
        <v>-13813225</v>
      </c>
      <c r="Z37" s="142">
        <v>-72.4</v>
      </c>
      <c r="AA37" s="107">
        <v>19078334</v>
      </c>
    </row>
    <row r="38" spans="1:27" ht="13.5">
      <c r="A38" s="282" t="s">
        <v>203</v>
      </c>
      <c r="B38" s="271" t="s">
        <v>96</v>
      </c>
      <c r="C38" s="272">
        <v>7624731</v>
      </c>
      <c r="D38" s="272"/>
      <c r="E38" s="273">
        <v>19078312</v>
      </c>
      <c r="F38" s="274">
        <v>19078312</v>
      </c>
      <c r="G38" s="274">
        <v>25273194</v>
      </c>
      <c r="H38" s="274">
        <v>25540676</v>
      </c>
      <c r="I38" s="274">
        <v>21125391</v>
      </c>
      <c r="J38" s="274">
        <v>21125391</v>
      </c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>
        <v>21125391</v>
      </c>
      <c r="X38" s="274">
        <v>19078330</v>
      </c>
      <c r="Y38" s="274">
        <v>2047061</v>
      </c>
      <c r="Z38" s="275">
        <v>10.73</v>
      </c>
      <c r="AA38" s="276">
        <v>19078312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2012-11-13T13:17:38Z</dcterms:created>
  <dcterms:modified xsi:type="dcterms:W3CDTF">2012-11-13T13:17:38Z</dcterms:modified>
  <cp:category/>
  <cp:version/>
  <cp:contentType/>
  <cp:contentStatus/>
</cp:coreProperties>
</file>